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https://unipvit-my.sharepoint.com/personal/marco_ferretti_unipv_it/Documents/Documenti/Didattica/Corsi/ACA/Corso ACA AP/ACA Appelli/2025/Appello 2025-02-17/"/>
    </mc:Choice>
  </mc:AlternateContent>
  <xr:revisionPtr revIDLastSave="1699" documentId="8_{4CDA2209-D085-AC43-9274-44CC5E9167FF}" xr6:coauthVersionLast="47" xr6:coauthVersionMax="47" xr10:uidLastSave="{8068EE8A-DCBA-1340-89CA-C66C66B47EF9}"/>
  <bookViews>
    <workbookView xWindow="3680" yWindow="1520" windowWidth="37280" windowHeight="17860" activeTab="3" xr2:uid="{00000000-000D-0000-FFFF-FFFF00000000}"/>
  </bookViews>
  <sheets>
    <sheet name="A" sheetId="1" r:id="rId1"/>
    <sheet name="B1" sheetId="2" r:id="rId2"/>
    <sheet name="B2" sheetId="3" r:id="rId3"/>
    <sheet name="B3" sheetId="4" r:id="rId4"/>
    <sheet name="B4" sheetId="10" r:id="rId5"/>
    <sheet name="C0" sheetId="6" r:id="rId6"/>
    <sheet name="C1" sheetId="7" r:id="rId7"/>
    <sheet name="C2" sheetId="8" r:id="rId8"/>
    <sheet name="State transition diagram" sheetId="9" r:id="rId9"/>
  </sheets>
  <definedNames>
    <definedName name="_xlnm.Print_Area" localSheetId="6">'C1'!$A$2:$M$18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4" i="10" l="1"/>
  <c r="O104" i="10" s="1"/>
  <c r="N100" i="10"/>
  <c r="O100" i="10" s="1"/>
  <c r="K99" i="10"/>
  <c r="V15" i="1"/>
  <c r="V14" i="1"/>
  <c r="BM30" i="10"/>
  <c r="BM28" i="10"/>
  <c r="I73" i="10"/>
  <c r="R13" i="1"/>
  <c r="S13" i="1" s="1"/>
  <c r="O8" i="1"/>
  <c r="V11" i="1"/>
  <c r="V10" i="1"/>
  <c r="R9" i="1"/>
  <c r="S9" i="1" s="1"/>
  <c r="Q100" i="10" l="1"/>
  <c r="R100" i="10" s="1"/>
  <c r="R101" i="10" s="1"/>
  <c r="R102" i="10" s="1"/>
  <c r="Q104" i="10"/>
  <c r="R104" i="10" s="1"/>
  <c r="R105" i="10" s="1"/>
  <c r="R106" i="10" s="1"/>
  <c r="U13" i="1"/>
  <c r="V13" i="1" s="1"/>
  <c r="U9" i="1"/>
  <c r="V9" i="1" s="1"/>
  <c r="J7" i="1" l="1"/>
  <c r="J6" i="1"/>
  <c r="I6" i="1"/>
  <c r="I7" i="1"/>
  <c r="J5" i="1"/>
  <c r="I5" i="1"/>
  <c r="H7" i="1"/>
  <c r="H6" i="1"/>
  <c r="H5" i="1"/>
  <c r="P82" i="10"/>
  <c r="R74" i="10"/>
  <c r="Q74" i="10"/>
  <c r="P74" i="10"/>
  <c r="Q73" i="10"/>
  <c r="R73" i="10"/>
  <c r="P73" i="10"/>
  <c r="I77" i="10"/>
  <c r="O26" i="10"/>
  <c r="O27" i="10" s="1"/>
  <c r="O28" i="10" s="1"/>
  <c r="O29" i="10" s="1"/>
  <c r="O30" i="10" s="1"/>
  <c r="O31" i="10" s="1"/>
  <c r="O32" i="10" s="1"/>
  <c r="O33" i="10" s="1"/>
  <c r="O34" i="10" s="1"/>
  <c r="O35" i="10" s="1"/>
  <c r="O36" i="10" s="1"/>
  <c r="O37" i="10" s="1"/>
  <c r="O38" i="10" s="1"/>
  <c r="O39" i="10" s="1"/>
  <c r="O40" i="10" s="1"/>
  <c r="O41" i="10" s="1"/>
  <c r="O42" i="10" s="1"/>
  <c r="O25" i="10"/>
  <c r="R9" i="7"/>
  <c r="D44" i="4"/>
  <c r="D43" i="4"/>
  <c r="D42" i="4"/>
  <c r="D40" i="4"/>
  <c r="D39" i="4"/>
  <c r="D38" i="4"/>
  <c r="G7" i="4"/>
  <c r="H7" i="4" s="1"/>
  <c r="I7" i="4" s="1"/>
  <c r="J7" i="4" s="1"/>
  <c r="K7" i="4" s="1"/>
  <c r="L7" i="4" s="1"/>
  <c r="M7" i="4" s="1"/>
  <c r="N7" i="4" s="1"/>
  <c r="O7" i="4" s="1"/>
  <c r="P7" i="4" s="1"/>
  <c r="Q7" i="4" s="1"/>
  <c r="R7" i="4" s="1"/>
  <c r="S7" i="4" s="1"/>
  <c r="T7" i="4" s="1"/>
  <c r="U7" i="4" s="1"/>
  <c r="V7" i="4" s="1"/>
  <c r="W7" i="4" s="1"/>
  <c r="X7" i="4" s="1"/>
  <c r="Y7" i="4" s="1"/>
  <c r="Z7" i="4" s="1"/>
  <c r="AA7" i="4" s="1"/>
  <c r="AB7" i="4" s="1"/>
  <c r="AC7" i="4" s="1"/>
  <c r="AD7" i="4" s="1"/>
  <c r="AE7" i="4" s="1"/>
  <c r="AF7" i="4" s="1"/>
  <c r="AG7" i="4" s="1"/>
  <c r="G80" i="2" l="1"/>
  <c r="K79" i="2"/>
  <c r="J79" i="2"/>
  <c r="I79" i="2"/>
  <c r="H79" i="2"/>
  <c r="G79" i="2"/>
  <c r="K67" i="2"/>
  <c r="J67" i="2"/>
  <c r="I67" i="2"/>
  <c r="H67" i="2"/>
  <c r="G67" i="2"/>
  <c r="H63" i="2"/>
  <c r="G63" i="2"/>
  <c r="K56" i="2"/>
  <c r="J56" i="2"/>
  <c r="I56" i="2"/>
  <c r="H56" i="2"/>
  <c r="G56" i="2"/>
  <c r="K36" i="2"/>
  <c r="K40" i="2"/>
  <c r="J40" i="2"/>
  <c r="I40" i="2"/>
  <c r="H40" i="2"/>
  <c r="G40" i="2"/>
  <c r="K75" i="2"/>
  <c r="J75" i="2"/>
  <c r="I75" i="2"/>
  <c r="H75" i="2"/>
  <c r="G75" i="2"/>
  <c r="F78" i="2"/>
  <c r="K63" i="2"/>
  <c r="J63" i="2"/>
  <c r="I63" i="2"/>
  <c r="F66" i="2"/>
  <c r="K52" i="2"/>
  <c r="J52" i="2"/>
  <c r="I52" i="2"/>
  <c r="H52" i="2"/>
  <c r="G52" i="2"/>
  <c r="F55" i="2"/>
  <c r="J36" i="2"/>
  <c r="I36" i="2"/>
  <c r="H36" i="2"/>
  <c r="G36" i="2"/>
  <c r="F39" i="2"/>
  <c r="G68" i="2" l="1"/>
  <c r="G57" i="2"/>
  <c r="G41" i="2"/>
  <c r="H85" i="2" l="1"/>
  <c r="G85" i="2"/>
  <c r="F85" i="2"/>
  <c r="R82" i="10"/>
  <c r="Q82" i="10"/>
  <c r="R83" i="10"/>
  <c r="Q83" i="10"/>
  <c r="P83" i="10"/>
  <c r="F13" i="10"/>
  <c r="I1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Marco Ferretti</author>
  </authors>
  <commentList>
    <comment ref="J41" authorId="0" shapeId="0" xr:uid="{79D10F99-9F21-664F-902A-8B08422B4B7F}">
      <text>
        <r>
          <rPr>
            <b/>
            <sz val="10"/>
            <color rgb="FF000000"/>
            <rFont val="Tahoma"/>
            <family val="2"/>
          </rPr>
          <t>Marco Ferretti:</t>
        </r>
        <r>
          <rPr>
            <sz val="10"/>
            <color rgb="FF000000"/>
            <rFont val="Tahoma"/>
            <family val="2"/>
          </rPr>
          <t xml:space="preserve">
</t>
        </r>
        <r>
          <rPr>
            <sz val="10"/>
            <color rgb="FF000000"/>
            <rFont val="Tahoma"/>
            <family val="2"/>
          </rPr>
          <t>P2C1 receives and Invalidate message because the L2 block has beem invalidated by another core</t>
        </r>
      </text>
    </comment>
    <comment ref="P41" authorId="0" shapeId="0" xr:uid="{6A3DC64F-08CD-2141-8BA7-E3A81B5F3F0F}">
      <text>
        <r>
          <rPr>
            <b/>
            <sz val="10"/>
            <color rgb="FF000000"/>
            <rFont val="Tahoma"/>
            <family val="2"/>
          </rPr>
          <t>Marco Ferretti:</t>
        </r>
        <r>
          <rPr>
            <sz val="10"/>
            <color rgb="FF000000"/>
            <rFont val="Tahoma"/>
            <family val="2"/>
          </rPr>
          <t xml:space="preserve">
</t>
        </r>
        <r>
          <rPr>
            <sz val="10"/>
            <color rgb="FF000000"/>
            <rFont val="Tahoma"/>
            <family val="2"/>
          </rPr>
          <t xml:space="preserve">Invalidation re-asserted by L3 new invalidation by core P1C2
</t>
        </r>
      </text>
    </comment>
    <comment ref="F42" authorId="0" shapeId="0" xr:uid="{D4F7311F-FFBF-D948-AE6F-A38196AC5BD5}">
      <text>
        <r>
          <rPr>
            <b/>
            <sz val="10"/>
            <color rgb="FF000000"/>
            <rFont val="Tahoma"/>
            <family val="2"/>
          </rPr>
          <t>Marco Ferretti:</t>
        </r>
        <r>
          <rPr>
            <sz val="10"/>
            <color rgb="FF000000"/>
            <rFont val="Tahoma"/>
            <family val="2"/>
          </rPr>
          <t xml:space="preserve">
</t>
        </r>
        <r>
          <rPr>
            <sz val="10"/>
            <color rgb="FF000000"/>
            <rFont val="Tahoma"/>
            <family val="2"/>
          </rPr>
          <t xml:space="preserve">This load causes the updating onto memory of the I block in L1 in P2C1 as well as in L2 and L3, AFTER which the blocks in L1 and L2 are shared - we can also assume the L3 also is set to S
</t>
        </r>
      </text>
    </comment>
    <comment ref="K43" authorId="0" shapeId="0" xr:uid="{E5903066-95AD-9042-BB1A-A3B74D1D9B3F}">
      <text>
        <r>
          <rPr>
            <b/>
            <sz val="10"/>
            <color rgb="FF000000"/>
            <rFont val="Tahoma"/>
            <family val="2"/>
          </rPr>
          <t>Marco Ferretti:</t>
        </r>
        <r>
          <rPr>
            <sz val="10"/>
            <color rgb="FF000000"/>
            <rFont val="Tahoma"/>
            <family val="2"/>
          </rPr>
          <t xml:space="preserve">
</t>
        </r>
        <r>
          <rPr>
            <sz val="10"/>
            <color rgb="FF000000"/>
            <rFont val="Tahoma"/>
            <family val="2"/>
          </rPr>
          <t>same effect as S4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Marco Ferretti</author>
  </authors>
  <commentList>
    <comment ref="H10" authorId="0" shapeId="0" xr:uid="{00F30999-C21A-154E-91DA-0607C4374B33}">
      <text>
        <r>
          <rPr>
            <b/>
            <sz val="10"/>
            <color rgb="FF000000"/>
            <rFont val="Tahoma"/>
            <family val="2"/>
          </rPr>
          <t>Marco Ferretti:</t>
        </r>
        <r>
          <rPr>
            <sz val="10"/>
            <color rgb="FF000000"/>
            <rFont val="Tahoma"/>
            <family val="2"/>
          </rPr>
          <t xml:space="preserve">
</t>
        </r>
        <r>
          <rPr>
            <sz val="10"/>
            <color rgb="FF000000"/>
            <rFont val="Tahoma"/>
            <family val="2"/>
          </rPr>
          <t>structural constraint and spec in B1a</t>
        </r>
      </text>
    </comment>
    <comment ref="J11" authorId="0" shapeId="0" xr:uid="{9DB95F66-148D-5841-AAD9-9C5DA23C6D02}">
      <text>
        <r>
          <rPr>
            <b/>
            <sz val="10"/>
            <color rgb="FF000000"/>
            <rFont val="Tahoma"/>
            <family val="2"/>
          </rPr>
          <t>Marco Ferretti:</t>
        </r>
        <r>
          <rPr>
            <sz val="10"/>
            <color rgb="FF000000"/>
            <rFont val="Tahoma"/>
            <family val="2"/>
          </rPr>
          <t xml:space="preserve">
</t>
        </r>
        <r>
          <rPr>
            <sz val="10"/>
            <color rgb="FF000000"/>
            <rFont val="Tahoma"/>
            <family val="2"/>
          </rPr>
          <t xml:space="preserve">R1 available after ME1A from PC01
</t>
        </r>
      </text>
    </comment>
    <comment ref="L12" authorId="0" shapeId="0" xr:uid="{C7822AA0-916A-114F-9471-ADB9C6BD10D6}">
      <text>
        <r>
          <rPr>
            <b/>
            <sz val="10"/>
            <color rgb="FF000000"/>
            <rFont val="Tahoma"/>
            <family val="2"/>
          </rPr>
          <t>Marco Ferretti:</t>
        </r>
        <r>
          <rPr>
            <sz val="10"/>
            <color rgb="FF000000"/>
            <rFont val="Tahoma"/>
            <family val="2"/>
          </rPr>
          <t xml:space="preserve">
</t>
        </r>
        <r>
          <rPr>
            <sz val="10"/>
            <color rgb="FF000000"/>
            <rFont val="Tahoma"/>
            <family val="2"/>
          </rPr>
          <t xml:space="preserve">F1 available after ME1 from PC03
</t>
        </r>
      </text>
    </comment>
    <comment ref="O14" authorId="0" shapeId="0" xr:uid="{F5C1B3A9-2DA4-8349-9B76-88301206A352}">
      <text>
        <r>
          <rPr>
            <b/>
            <sz val="10"/>
            <color rgb="FF000000"/>
            <rFont val="Tahoma"/>
            <family val="2"/>
          </rPr>
          <t>Marco Ferretti:</t>
        </r>
        <r>
          <rPr>
            <sz val="10"/>
            <color rgb="FF000000"/>
            <rFont val="Tahoma"/>
            <family val="2"/>
          </rPr>
          <t xml:space="preserve">
</t>
        </r>
        <r>
          <rPr>
            <sz val="10"/>
            <color rgb="FF000000"/>
            <rFont val="Tahoma"/>
            <family val="2"/>
          </rPr>
          <t xml:space="preserve">F4 available after ME1
</t>
        </r>
        <r>
          <rPr>
            <sz val="10"/>
            <color rgb="FF000000"/>
            <rFont val="Tahoma"/>
            <family val="2"/>
          </rPr>
          <t xml:space="preserve"> from PC05</t>
        </r>
      </text>
    </comment>
    <comment ref="R15" authorId="0" shapeId="0" xr:uid="{98B1F2A2-94EC-C94A-99A9-BB44B97BBA94}">
      <text>
        <r>
          <rPr>
            <b/>
            <sz val="10"/>
            <color rgb="FF000000"/>
            <rFont val="Tahoma"/>
            <family val="2"/>
          </rPr>
          <t>Marco Ferretti:</t>
        </r>
        <r>
          <rPr>
            <sz val="10"/>
            <color rgb="FF000000"/>
            <rFont val="Tahoma"/>
            <family val="2"/>
          </rPr>
          <t xml:space="preserve">
</t>
        </r>
        <r>
          <rPr>
            <sz val="10"/>
            <color rgb="FF000000"/>
            <rFont val="Tahoma"/>
            <family val="2"/>
          </rPr>
          <t xml:space="preserve">F5 available after A3 from PC06
</t>
        </r>
      </text>
    </comment>
    <comment ref="R16" authorId="0" shapeId="0" xr:uid="{C4CAF5D7-4CA2-A545-B321-6AA7C5A4BC1F}">
      <text>
        <r>
          <rPr>
            <b/>
            <sz val="10"/>
            <color rgb="FF000000"/>
            <rFont val="Tahoma"/>
            <family val="2"/>
          </rPr>
          <t>Marco Ferretti:</t>
        </r>
        <r>
          <rPr>
            <sz val="10"/>
            <color rgb="FF000000"/>
            <rFont val="Tahoma"/>
            <family val="2"/>
          </rPr>
          <t xml:space="preserve">
</t>
        </r>
        <r>
          <rPr>
            <sz val="10"/>
            <color rgb="FF000000"/>
            <rFont val="Tahoma"/>
            <family val="2"/>
          </rPr>
          <t>F5 available after A3 from PC06 and F3 available from ME1B from PC04</t>
        </r>
      </text>
    </comment>
    <comment ref="W17" authorId="0" shapeId="0" xr:uid="{F370EF97-708E-7F4A-98F1-BBD55B34C2EC}">
      <text>
        <r>
          <rPr>
            <b/>
            <sz val="10"/>
            <color rgb="FF000000"/>
            <rFont val="Tahoma"/>
            <family val="2"/>
          </rPr>
          <t>Marco Ferretti:</t>
        </r>
        <r>
          <rPr>
            <sz val="10"/>
            <color rgb="FF000000"/>
            <rFont val="Tahoma"/>
            <family val="2"/>
          </rPr>
          <t xml:space="preserve">
</t>
        </r>
        <r>
          <rPr>
            <sz val="10"/>
            <color rgb="FF000000"/>
            <rFont val="Tahoma"/>
            <family val="2"/>
          </rPr>
          <t xml:space="preserve">F6 available after M5 from PC08
</t>
        </r>
        <r>
          <rPr>
            <sz val="10"/>
            <color rgb="FF000000"/>
            <rFont val="Tahoma"/>
            <family val="2"/>
          </rPr>
          <t xml:space="preserve"> </t>
        </r>
      </text>
    </comment>
    <comment ref="AB20" authorId="0" shapeId="0" xr:uid="{518B7599-175D-CA4E-A4B2-375687D4B98F}">
      <text>
        <r>
          <rPr>
            <b/>
            <sz val="10"/>
            <color rgb="FF000000"/>
            <rFont val="Tahoma"/>
            <family val="2"/>
          </rPr>
          <t>Marco Ferretti:</t>
        </r>
        <r>
          <rPr>
            <sz val="10"/>
            <color rgb="FF000000"/>
            <rFont val="Tahoma"/>
            <family val="2"/>
          </rPr>
          <t xml:space="preserve">
</t>
        </r>
        <r>
          <rPr>
            <sz val="10"/>
            <color rgb="FF000000"/>
            <rFont val="Tahoma"/>
            <family val="2"/>
          </rPr>
          <t xml:space="preserve">R1 available after ME1 from PC11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Marco Ferretti</author>
  </authors>
  <commentList>
    <comment ref="P24" authorId="0" shapeId="0" xr:uid="{E073D89D-9A02-234C-A067-E5D5017ABDAD}">
      <text>
        <r>
          <rPr>
            <b/>
            <sz val="10"/>
            <color rgb="FF000000"/>
            <rFont val="Tahoma"/>
            <family val="2"/>
          </rPr>
          <t>Marco Ferretti:</t>
        </r>
        <r>
          <rPr>
            <sz val="10"/>
            <color rgb="FF000000"/>
            <rFont val="Tahoma"/>
            <family val="2"/>
          </rPr>
          <t xml:space="preserve">
</t>
        </r>
        <r>
          <rPr>
            <sz val="10"/>
            <color rgb="FF000000"/>
            <rFont val="Tahoma"/>
            <family val="2"/>
          </rPr>
          <t xml:space="preserve">MISS L1 L2 L3
</t>
        </r>
      </text>
    </comment>
    <comment ref="W31" authorId="0" shapeId="0" xr:uid="{E6DB1A78-3EA6-2B47-BE23-B3DD58925569}">
      <text>
        <r>
          <rPr>
            <b/>
            <sz val="10"/>
            <color rgb="FF000000"/>
            <rFont val="Tahoma"/>
            <family val="2"/>
          </rPr>
          <t>Marco Ferretti:</t>
        </r>
        <r>
          <rPr>
            <sz val="10"/>
            <color rgb="FF000000"/>
            <rFont val="Tahoma"/>
            <family val="2"/>
          </rPr>
          <t xml:space="preserve">
</t>
        </r>
        <r>
          <rPr>
            <sz val="10"/>
            <color rgb="FF000000"/>
            <rFont val="Tahoma"/>
            <family val="2"/>
          </rPr>
          <t xml:space="preserve">HIT L2
</t>
        </r>
      </text>
    </comment>
    <comment ref="AA35" authorId="0" shapeId="0" xr:uid="{15D06955-3110-5446-ACFF-AA7223E5BF3C}">
      <text>
        <r>
          <rPr>
            <b/>
            <sz val="10"/>
            <color rgb="FF000000"/>
            <rFont val="Tahoma"/>
            <family val="2"/>
          </rPr>
          <t>Marco Ferretti:</t>
        </r>
        <r>
          <rPr>
            <sz val="10"/>
            <color rgb="FF000000"/>
            <rFont val="Tahoma"/>
            <family val="2"/>
          </rPr>
          <t xml:space="preserve">
</t>
        </r>
        <r>
          <rPr>
            <sz val="10"/>
            <color rgb="FF000000"/>
            <rFont val="Tahoma"/>
            <family val="2"/>
          </rPr>
          <t xml:space="preserve">MISS L1 L2 L3
</t>
        </r>
      </text>
    </comment>
    <comment ref="AE39" authorId="0" shapeId="0" xr:uid="{7ACACF42-461D-6D4E-B575-1D6EC280AA64}">
      <text>
        <r>
          <rPr>
            <b/>
            <sz val="10"/>
            <color rgb="FF000000"/>
            <rFont val="Tahoma"/>
            <family val="2"/>
          </rPr>
          <t>Marco Ferretti:</t>
        </r>
        <r>
          <rPr>
            <sz val="10"/>
            <color rgb="FF000000"/>
            <rFont val="Tahoma"/>
            <family val="2"/>
          </rPr>
          <t xml:space="preserve">
</t>
        </r>
        <r>
          <rPr>
            <sz val="10"/>
            <color rgb="FF000000"/>
            <rFont val="Tahoma"/>
            <family val="2"/>
          </rPr>
          <t xml:space="preserve">HIT L2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Marco Ferretti</author>
  </authors>
  <commentList>
    <comment ref="E19" authorId="0" shapeId="0" xr:uid="{BF2C8E3D-2820-3A49-9026-8A31BA8FC699}">
      <text>
        <r>
          <rPr>
            <b/>
            <sz val="10"/>
            <color rgb="FF000000"/>
            <rFont val="Tahoma"/>
            <family val="2"/>
          </rPr>
          <t>Marco Ferretti:</t>
        </r>
        <r>
          <rPr>
            <sz val="10"/>
            <color rgb="FF000000"/>
            <rFont val="Tahoma"/>
            <family val="2"/>
          </rPr>
          <t xml:space="preserve">
</t>
        </r>
        <r>
          <rPr>
            <sz val="10"/>
            <color rgb="FF000000"/>
            <rFont val="Tahoma"/>
            <family val="2"/>
          </rPr>
          <t>WO or RE</t>
        </r>
      </text>
    </comment>
    <comment ref="E20" authorId="0" shapeId="0" xr:uid="{E42D6ED3-D000-3645-B97D-01F544D7504E}">
      <text>
        <r>
          <rPr>
            <b/>
            <sz val="10"/>
            <color rgb="FF000000"/>
            <rFont val="Tahoma"/>
            <family val="2"/>
          </rPr>
          <t>Marco Ferretti:</t>
        </r>
        <r>
          <rPr>
            <sz val="10"/>
            <color rgb="FF000000"/>
            <rFont val="Tahoma"/>
            <family val="2"/>
          </rPr>
          <t xml:space="preserve">
</t>
        </r>
        <r>
          <rPr>
            <sz val="10"/>
            <color rgb="FF000000"/>
            <rFont val="Tahoma"/>
            <family val="2"/>
          </rPr>
          <t xml:space="preserve">WO or RE
</t>
        </r>
      </text>
    </comment>
  </commentList>
</comments>
</file>

<file path=xl/sharedStrings.xml><?xml version="1.0" encoding="utf-8"?>
<sst xmlns="http://schemas.openxmlformats.org/spreadsheetml/2006/main" count="1163" uniqueCount="450">
  <si>
    <t>fill-in using formulas</t>
  </si>
  <si>
    <t>cache</t>
  </si>
  <si>
    <t>dim. MB</t>
  </si>
  <si>
    <t>block B</t>
  </si>
  <si>
    <t>assoc.</t>
  </si>
  <si>
    <t>latency clock</t>
  </si>
  <si>
    <t>disp</t>
  </si>
  <si>
    <t>index</t>
  </si>
  <si>
    <t>tag</t>
  </si>
  <si>
    <t>L1</t>
  </si>
  <si>
    <t>L2</t>
  </si>
  <si>
    <t>L3</t>
  </si>
  <si>
    <r>
      <rPr>
        <sz val="10"/>
        <color rgb="FF000000"/>
        <rFont val="Arial"/>
        <family val="2"/>
      </rPr>
      <t xml:space="preserve">A2) R1 is initialised in all cores with S0. Consider the </t>
    </r>
    <r>
      <rPr>
        <sz val="10"/>
        <color rgb="FFFF0000"/>
        <rFont val="Arial"/>
        <family val="2"/>
      </rPr>
      <t>Sequence</t>
    </r>
    <r>
      <rPr>
        <sz val="10"/>
        <color rgb="FF000000"/>
        <rFont val="Arial"/>
        <family val="2"/>
      </rPr>
      <t xml:space="preserve"> of instruction</t>
    </r>
  </si>
  <si>
    <t>executed in the processors/cores as outlined aside</t>
  </si>
  <si>
    <t>Status of blocks in processor core cache</t>
  </si>
  <si>
    <t>Processor</t>
  </si>
  <si>
    <t>Core</t>
  </si>
  <si>
    <t>instr.</t>
  </si>
  <si>
    <t>P1 C1 L1</t>
  </si>
  <si>
    <t>P1 C2 L1</t>
  </si>
  <si>
    <t>P2 C1 L1</t>
  </si>
  <si>
    <t>P2 C2 L1</t>
  </si>
  <si>
    <t>P1</t>
  </si>
  <si>
    <t>C1</t>
  </si>
  <si>
    <t>S1</t>
  </si>
  <si>
    <t>P2</t>
  </si>
  <si>
    <t>S2</t>
  </si>
  <si>
    <t>C2</t>
  </si>
  <si>
    <t>S4</t>
  </si>
  <si>
    <t>S3</t>
  </si>
  <si>
    <t>EX1</t>
  </si>
  <si>
    <t>WBA</t>
  </si>
  <si>
    <t>A1</t>
  </si>
  <si>
    <t>A2</t>
  </si>
  <si>
    <t>Integer</t>
  </si>
  <si>
    <t>M1</t>
  </si>
  <si>
    <t>M2</t>
  </si>
  <si>
    <t>M3</t>
  </si>
  <si>
    <t>M4</t>
  </si>
  <si>
    <t>Float add/sub</t>
  </si>
  <si>
    <t>Float mult</t>
  </si>
  <si>
    <t>Producer</t>
  </si>
  <si>
    <t>Consumer</t>
  </si>
  <si>
    <t>PC01</t>
  </si>
  <si>
    <t>PC02</t>
  </si>
  <si>
    <t>PC03</t>
  </si>
  <si>
    <t>PC04</t>
  </si>
  <si>
    <t>PC05</t>
  </si>
  <si>
    <t>PC06</t>
  </si>
  <si>
    <t>PC07</t>
  </si>
  <si>
    <t>PC08</t>
  </si>
  <si>
    <t>PC09</t>
  </si>
  <si>
    <t>PC10</t>
  </si>
  <si>
    <t>PC11</t>
  </si>
  <si>
    <t>Clock cycle</t>
  </si>
  <si>
    <t>Fmolt – 4</t>
  </si>
  <si>
    <t>Fdiv – 8</t>
  </si>
  <si>
    <t>PC</t>
  </si>
  <si>
    <t>ISTRUCTION</t>
  </si>
  <si>
    <t>INSTRUCTION STATE</t>
  </si>
  <si>
    <t>n.
 ite</t>
  </si>
  <si>
    <t>ROB
 pos</t>
  </si>
  <si>
    <t>WO</t>
  </si>
  <si>
    <t>RE</t>
  </si>
  <si>
    <t>DI</t>
  </si>
  <si>
    <t>EX</t>
  </si>
  <si>
    <t>WB</t>
  </si>
  <si>
    <t>RR</t>
  </si>
  <si>
    <t>CO</t>
  </si>
  <si>
    <t>Time of issue:</t>
  </si>
  <si>
    <t>Reservation station and load/store buffers</t>
  </si>
  <si>
    <t>Busy</t>
  </si>
  <si>
    <t>Op</t>
  </si>
  <si>
    <t>Vj</t>
  </si>
  <si>
    <t>Vk</t>
  </si>
  <si>
    <t>ROBj</t>
  </si>
  <si>
    <t>ROBk</t>
  </si>
  <si>
    <t>ROB pos</t>
  </si>
  <si>
    <t>Address</t>
  </si>
  <si>
    <t>ROBj ROBk: sources not yet available</t>
  </si>
  <si>
    <t>Rs1</t>
  </si>
  <si>
    <t>ROB pos: ROB entry number where instruction is located</t>
  </si>
  <si>
    <t>Rs2</t>
  </si>
  <si>
    <t>Load1</t>
  </si>
  <si>
    <t>Store1</t>
  </si>
  <si>
    <t>Result Register state</t>
  </si>
  <si>
    <t>State legend</t>
  </si>
  <si>
    <t>R0</t>
  </si>
  <si>
    <t>R1</t>
  </si>
  <si>
    <t>R2</t>
  </si>
  <si>
    <t>R3</t>
  </si>
  <si>
    <t>R4</t>
  </si>
  <si>
    <t>R5</t>
  </si>
  <si>
    <t>R6</t>
  </si>
  <si>
    <t>R7</t>
  </si>
  <si>
    <t>B: booked</t>
  </si>
  <si>
    <t>W: being written</t>
  </si>
  <si>
    <t>state</t>
  </si>
  <si>
    <t>Empty: content available</t>
  </si>
  <si>
    <t>Float.</t>
  </si>
  <si>
    <t>F0</t>
  </si>
  <si>
    <t>F1</t>
  </si>
  <si>
    <t>F2</t>
  </si>
  <si>
    <t>F3</t>
  </si>
  <si>
    <t>F4</t>
  </si>
  <si>
    <t>F5</t>
  </si>
  <si>
    <t>F6</t>
  </si>
  <si>
    <t>F7</t>
  </si>
  <si>
    <t>Reorder Buffer (ROB)</t>
  </si>
  <si>
    <t>ROB Entry#</t>
  </si>
  <si>
    <t>Busy - Head- Tail</t>
  </si>
  <si>
    <t>Destination</t>
  </si>
  <si>
    <t>Status</t>
  </si>
  <si>
    <t>Value</t>
  </si>
  <si>
    <t>P1 C3 L1</t>
  </si>
  <si>
    <t>P1 C4 L1</t>
  </si>
  <si>
    <t>P2 C3 L1</t>
  </si>
  <si>
    <t>P2 C4 L1</t>
  </si>
  <si>
    <t>P1 C12 L2</t>
  </si>
  <si>
    <t>P1 C34 L2</t>
  </si>
  <si>
    <t>P2 C12 L2</t>
  </si>
  <si>
    <t>P2 C34 L2</t>
  </si>
  <si>
    <t>EX2</t>
  </si>
  <si>
    <t>LD F1,0(R1)</t>
  </si>
  <si>
    <t>B2.c)</t>
  </si>
  <si>
    <t>B3b) Compute the CPI of the execution (showing proper values and formulas).</t>
  </si>
  <si>
    <t>un-optimized code</t>
  </si>
  <si>
    <t>Fadd – 3</t>
  </si>
  <si>
    <t>Load2</t>
  </si>
  <si>
    <t>A) A small server hosts in a board 2 processors, each embedding 4 cores C1, C2, C3, C4. The board hosts 128GB RAM. Within each processor, the L1 caches are private, while the L2 caches are shared by two cores (C1-C2), and (C3-C4) and L3 is shared among the 8 cores of the 2 processors. The caches obey the MESI protocol and have the structure in the table: Addresses are 48-bit long. Write operations are managed with allocate, write-back policy.</t>
  </si>
  <si>
    <t>S4  LD  F1, -24(R1)</t>
  </si>
  <si>
    <t>A3</t>
  </si>
  <si>
    <t>taking into account the specifications of point B1a)</t>
  </si>
  <si>
    <r>
      <t xml:space="preserve">B3a) Show the ROE of the </t>
    </r>
    <r>
      <rPr>
        <sz val="10"/>
        <color rgb="FFFF0000"/>
        <rFont val="Arial"/>
        <family val="2"/>
      </rPr>
      <t>un-optimized, original</t>
    </r>
    <r>
      <rPr>
        <sz val="10"/>
        <color theme="1"/>
        <rFont val="Arial"/>
        <family val="2"/>
      </rPr>
      <t xml:space="preserve"> POE (extend as necessary) the table, using the specification of point B1a.</t>
    </r>
  </si>
  <si>
    <t>PC12</t>
  </si>
  <si>
    <t>MULTF F3,F1,F2      -- on entry, F2 is preloaded</t>
  </si>
  <si>
    <t>lane A</t>
  </si>
  <si>
    <t>IF1A</t>
  </si>
  <si>
    <t>IDA</t>
  </si>
  <si>
    <t>I1</t>
  </si>
  <si>
    <t>ME1A</t>
  </si>
  <si>
    <t>ME2A</t>
  </si>
  <si>
    <t>LD/ST for address computation</t>
  </si>
  <si>
    <t>lane B</t>
  </si>
  <si>
    <t>IF1B</t>
  </si>
  <si>
    <t>IDB</t>
  </si>
  <si>
    <t>ME1B</t>
  </si>
  <si>
    <t>ME2B</t>
  </si>
  <si>
    <t>WBB</t>
  </si>
  <si>
    <t>for example</t>
  </si>
  <si>
    <t>determine the number of hits and misses</t>
  </si>
  <si>
    <t>in L1, L2 and L3 for the execution of the loop</t>
  </si>
  <si>
    <t>Give proper evidence of the computations.</t>
  </si>
  <si>
    <t>in P1C1 with  cleared and invalidated caches,</t>
  </si>
  <si>
    <t>Fill in the table specifying the MESI state of the blocks involved in the caches</t>
  </si>
  <si>
    <t>Assuming initially empty and invalidated cache lines throughout the hierarchy, consider the following code segment consisting of 4 instructions S1-S3:  (float numbers are 8-byte long; each core has previoulsy executed statement S0)</t>
  </si>
  <si>
    <t>I2</t>
  </si>
  <si>
    <t>A4</t>
  </si>
  <si>
    <t>M5</t>
  </si>
  <si>
    <t>C) Each core of the processor described in A) is organized as a superscalar, 2-way pipeline, that fetches, decodes issues and retires (commits) bundles containing each two instructions. The front-end in-order section (fetch and decode) consists of 2 stages for fetch and 1 stage for decode. The issue logic takes 1 clock cycle, if the instructions in the bundle use disjoint resources, otherwise it takes 2 clock cycles. The architecture supports dynamic speculative execution, and control dependencies from branches are solved when the branch evaluates the condition, even if it is not at commit. The execution model obeys the attached state transition diagram. There is a functional unit (FUs) Int1 for integer arithmetics (arithmetic and local instructions, branches and jumps, no multiplication), 1 FUs FAdd1 for floating point addition/subtraction, 1 FU FMolt1 for floating point multiplication, and a FU for division, FDiv1.</t>
  </si>
  <si>
    <t>Int - 2</t>
  </si>
  <si>
    <t>B4a) assuming the code below is executed</t>
  </si>
  <si>
    <t>ADDI R1,R0,0000ABABABA8hex</t>
  </si>
  <si>
    <t>LD F4,0(R2)</t>
  </si>
  <si>
    <t>ADDF F5,F4,F2</t>
  </si>
  <si>
    <t>MULTF F6,F3,F5</t>
  </si>
  <si>
    <t>ST F6,8(R2)</t>
  </si>
  <si>
    <t>ST F5,-8(R1)</t>
  </si>
  <si>
    <t>SUBI R2,R2,8</t>
  </si>
  <si>
    <t>ADDI R1,R1,8</t>
  </si>
  <si>
    <t>S0 ADDI R1,R0,0000ABABABA8hex</t>
  </si>
  <si>
    <t>S1  LD  F1, 0(R1)</t>
  </si>
  <si>
    <t>S2  ST  F1, 16(R1)</t>
  </si>
  <si>
    <t>S3  ST  F1, -32(R1)</t>
  </si>
  <si>
    <t>ADDI R2,R0,0000ABABBBA8hex</t>
  </si>
  <si>
    <t>1=1/4</t>
  </si>
  <si>
    <t>B4b)</t>
  </si>
  <si>
    <t>1) the number of sets used</t>
  </si>
  <si>
    <t>2) the percentage of filling of each way</t>
  </si>
  <si>
    <t xml:space="preserve">B4c) </t>
  </si>
  <si>
    <t>determine the minimum number of iterations</t>
  </si>
  <si>
    <t>of the loop that fill up</t>
  </si>
  <si>
    <t>and the further specification that prevents placing</t>
  </si>
  <si>
    <t>ST instructions in the delay slot</t>
  </si>
  <si>
    <t>Estabilish which of the following enhancement is best</t>
  </si>
  <si>
    <t>1) increasing the speed of the clock from 2 to 2.2 GHz in the A and M execution units</t>
  </si>
  <si>
    <t>2) increasing the speed of the clock from 2 to 2.1 GHz in the IF,ID, ME1, ME2 and WB stages</t>
  </si>
  <si>
    <t>3) collapsing the ME1 and ME2 into a single ME stage, while keep the clock frequency unchanged</t>
  </si>
  <si>
    <t>Consider the statically scheduled 2-issue (lane A and lane B) pipeline drawn here aside that fetches two instructions, decodes them, and forwards them to the proper execution units according to the following rules: 1) no delay is incurred upon if the two instructions are executed in different units;2) if the two instructions need the same unit, the control logic at ID issues the instruction in the A lane first, and lane B one clock later; 3) if one of the two instructions stays in the ID stage for any reason, the previous stages of the pipeline are stalled. Branch instructions take a decision in stage ME2A or ME2B. Load hit in ME1 and Store hit in ME2A or ME2B.</t>
  </si>
  <si>
    <t>B2.a) prepare an optimised POE for the following code fragment</t>
  </si>
  <si>
    <t>un-optimised code</t>
  </si>
  <si>
    <t xml:space="preserve">The memory subsystems shows a miss cost of 30 clock cycles. The I-cache has been loaded with the loop (see C1). The D-caches are invalidated.
D-caches are blocking and allow for hit-under miss.
</t>
  </si>
  <si>
    <t>There are 8 integer (R0-R7) and 8 floating point (F0-F7) registers. Speculation is handled through a 6-entry ROB, a pool of 2 Reservation Stations (RS) Rs1-2 shared among all FUs, 2  load buffer Load1-Load2,  1 store buffer Store1 (see the attached execution model): an instruction bundle is first placed in the ROB (if two entries are available), then up to 2 instructions are dispatched to the shared RS (if available) when they are ready for execution and then executed in the proper FU. FUs are pipelined (except for the float division unit, which is blocking) and have the latencies quoted in the following table:</t>
  </si>
  <si>
    <t>MULTF F3,F1,F2  --  F2 is preloaded</t>
  </si>
  <si>
    <t>C1a) Show a schedule of 2 iterations up to the commit of PC03 in the second one.</t>
  </si>
  <si>
    <t>BLE R1,0000ABABBBA8hex,PC03</t>
  </si>
  <si>
    <t>A1) Please draw the position in L3, L2 and L1 of the memory references of S1, S2, S3, and S4 (assuming executed in processor P1 and core C1) - in the drawing, a cell represents 8 bytes</t>
  </si>
  <si>
    <t>8-byte</t>
  </si>
  <si>
    <t>B1a - the forwarding unit (FU) can only forward values available at A3, M5 but not at EX2. List the inputs to the FU.</t>
  </si>
  <si>
    <t>B1b - according to the proposed Forwarding Unit, prepare a proper producer/consumer table, properly choosing instruction classes</t>
  </si>
  <si>
    <t>B1c - consider the following code</t>
  </si>
  <si>
    <t>Show an optimised unrolled version of the loop</t>
  </si>
  <si>
    <t>(minimum unrolling)</t>
  </si>
  <si>
    <t>B2.d)</t>
  </si>
  <si>
    <t>Assuming the number of floating point registers</t>
  </si>
  <si>
    <t>is 16, discuss the advantages of maximum unrolling</t>
  </si>
  <si>
    <t xml:space="preserve">Assume the code runs in a single issue (only lane A), not pipelined CPU.  </t>
  </si>
  <si>
    <r>
      <t xml:space="preserve">Consider the static single </t>
    </r>
    <r>
      <rPr>
        <i/>
        <sz val="10"/>
        <color theme="1"/>
        <rFont val="Arial"/>
        <family val="2"/>
      </rPr>
      <t>lane A</t>
    </r>
    <r>
      <rPr>
        <sz val="10"/>
        <color theme="1"/>
        <rFont val="Arial"/>
        <family val="2"/>
      </rPr>
      <t xml:space="preserve"> pipeline drwan aside.</t>
    </r>
  </si>
  <si>
    <t>For each cache determine the following:</t>
  </si>
  <si>
    <t>1) L1</t>
  </si>
  <si>
    <t>2) L2</t>
  </si>
  <si>
    <t>3) L3</t>
  </si>
  <si>
    <r>
      <t>A8 10</t>
    </r>
    <r>
      <rPr>
        <sz val="10"/>
        <color theme="4" tint="-0.249977111117893"/>
        <rFont val="Arial"/>
        <family val="2"/>
      </rPr>
      <t>1</t>
    </r>
    <r>
      <rPr>
        <sz val="10"/>
        <color theme="5"/>
        <rFont val="Arial"/>
        <family val="2"/>
      </rPr>
      <t>01000</t>
    </r>
  </si>
  <si>
    <r>
      <rPr>
        <sz val="10"/>
        <color theme="4" tint="-0.249977111117893"/>
        <rFont val="Arial"/>
        <family val="2"/>
      </rPr>
      <t>High</t>
    </r>
    <r>
      <rPr>
        <sz val="10"/>
        <color rgb="FF000000"/>
        <rFont val="Arial"/>
        <family val="2"/>
      </rPr>
      <t xml:space="preserve"> half of L2 L3 block</t>
    </r>
  </si>
  <si>
    <r>
      <rPr>
        <sz val="10"/>
        <color rgb="FFFF0000"/>
        <rFont val="Arial"/>
        <family val="2"/>
      </rPr>
      <t>High</t>
    </r>
    <r>
      <rPr>
        <sz val="10"/>
        <color rgb="FF000000"/>
        <rFont val="Arial"/>
        <family val="2"/>
      </rPr>
      <t xml:space="preserve"> half of </t>
    </r>
    <r>
      <rPr>
        <sz val="10"/>
        <color rgb="FFFF0000"/>
        <rFont val="Arial"/>
        <family val="2"/>
      </rPr>
      <t>lower</t>
    </r>
    <r>
      <rPr>
        <sz val="10"/>
        <color rgb="FF000000"/>
        <rFont val="Arial"/>
        <family val="2"/>
      </rPr>
      <t xml:space="preserve"> half of L1 block</t>
    </r>
  </si>
  <si>
    <t>0(R1)</t>
  </si>
  <si>
    <t>16(R1)</t>
  </si>
  <si>
    <t>-32(R1)</t>
  </si>
  <si>
    <t>-24(R1)</t>
  </si>
  <si>
    <t>low order 8 bits in R1</t>
  </si>
  <si>
    <t>blocks</t>
  </si>
  <si>
    <t>Their L3 blocks are separated by</t>
  </si>
  <si>
    <t>… 63 more blocks</t>
  </si>
  <si>
    <t>64-byte memory block</t>
  </si>
  <si>
    <t>R2 decreases by 8 at each iteration</t>
  </si>
  <si>
    <t>R2 and R1 belong in different memory blocks</t>
  </si>
  <si>
    <t xml:space="preserve">There are </t>
  </si>
  <si>
    <t>iterations</t>
  </si>
  <si>
    <t>At some iteration address 0(R1) and 0(R2) will hit the same L3 block</t>
  </si>
  <si>
    <t>M</t>
  </si>
  <si>
    <t>ITERATION 1</t>
  </si>
  <si>
    <t>H</t>
  </si>
  <si>
    <t>ITERATION 2</t>
  </si>
  <si>
    <t>ITERATION 3</t>
  </si>
  <si>
    <t>ITERATION 4</t>
  </si>
  <si>
    <t>©</t>
  </si>
  <si>
    <t>simplified computation, assuming R1 and R2 never hit in the same L3 block</t>
  </si>
  <si>
    <t>SIMPLE CASE</t>
  </si>
  <si>
    <t>pattern (8 iterations)</t>
  </si>
  <si>
    <t>MISS</t>
  </si>
  <si>
    <t>preamble</t>
  </si>
  <si>
    <t># pattern repetitions</t>
  </si>
  <si>
    <t>HIT</t>
  </si>
  <si>
    <t>tail</t>
  </si>
  <si>
    <t>pattern total</t>
  </si>
  <si>
    <t>TOTAL for R1</t>
  </si>
  <si>
    <t>0(R2)</t>
  </si>
  <si>
    <t xml:space="preserve">Inputs to the FU are: A3, M5, ME1A and ME1B, ME2A and ME2B - I1 does not produces values - </t>
  </si>
  <si>
    <t>INT</t>
  </si>
  <si>
    <t>LD</t>
  </si>
  <si>
    <t>FADD</t>
  </si>
  <si>
    <t>FMUL</t>
  </si>
  <si>
    <t>ST</t>
  </si>
  <si>
    <t>BRANCH is actually INT</t>
  </si>
  <si>
    <t>na</t>
  </si>
  <si>
    <t>Since the clock is different in the three cases (at least for some stages)</t>
  </si>
  <si>
    <t>it is necessary to compute EXECUTION TIME for comparisons</t>
  </si>
  <si>
    <t>basic</t>
  </si>
  <si>
    <t>instr. class</t>
  </si>
  <si>
    <t>cycles</t>
  </si>
  <si>
    <t># instructions preamble</t>
  </si>
  <si>
    <t># instructions loop</t>
  </si>
  <si>
    <t># iterations</t>
  </si>
  <si>
    <t>clock frequency (Ghz)</t>
  </si>
  <si>
    <t>time (nsec)</t>
  </si>
  <si>
    <t>instruction duration per classes (nsec)</t>
  </si>
  <si>
    <t>Total Exec. Time (nsec)</t>
  </si>
  <si>
    <t>option 1</t>
  </si>
  <si>
    <t>enhanced clock frequency (Ghz)</t>
  </si>
  <si>
    <t>option 2</t>
  </si>
  <si>
    <t>cycles at enhanced frequency</t>
  </si>
  <si>
    <t>option 3</t>
  </si>
  <si>
    <t>Comparing CPI is conceptually wrong</t>
  </si>
  <si>
    <t>enhanced stages</t>
  </si>
  <si>
    <t>speedup</t>
  </si>
  <si>
    <t>I</t>
  </si>
  <si>
    <t>S</t>
  </si>
  <si>
    <t>POE before optimisation</t>
  </si>
  <si>
    <t>MULTF F3,F1,F2</t>
  </si>
  <si>
    <t>nop</t>
  </si>
  <si>
    <t xml:space="preserve">delay1 </t>
  </si>
  <si>
    <t>delay2</t>
  </si>
  <si>
    <t>delay3</t>
  </si>
  <si>
    <t>delay4</t>
  </si>
  <si>
    <t>delay1</t>
  </si>
  <si>
    <t>delay5</t>
  </si>
  <si>
    <t>Optimised</t>
  </si>
  <si>
    <t xml:space="preserve">The constraint on ST not being moved into the </t>
  </si>
  <si>
    <t>delay slot prevents effective utilization of the</t>
  </si>
  <si>
    <t>PC09 from PC08 and of PC07 from PC06</t>
  </si>
  <si>
    <t>1) no register is written in an iteration</t>
  </si>
  <si>
    <t>and read in any subsequent one</t>
  </si>
  <si>
    <t>do exist !!!</t>
  </si>
  <si>
    <t>2) memory loop carried dependencies</t>
  </si>
  <si>
    <t>Indeed, as will be shown in B4, both</t>
  </si>
  <si>
    <t>R1 and R2 will belong in a same memory</t>
  </si>
  <si>
    <t>actually for a bunch of such iterations.</t>
  </si>
  <si>
    <t>So, memory loop carried dependencies</t>
  </si>
  <si>
    <t>may ensue.</t>
  </si>
  <si>
    <t>Let us disregard them, so unrolling</t>
  </si>
  <si>
    <t>is possible.</t>
  </si>
  <si>
    <t>Check for loop carried dependencies.</t>
  </si>
  <si>
    <t>unrolled version</t>
  </si>
  <si>
    <t>F1 - F11</t>
  </si>
  <si>
    <t>F3 - F13</t>
  </si>
  <si>
    <t>F4 - F14</t>
  </si>
  <si>
    <t>F5 - F15</t>
  </si>
  <si>
    <t>F6 - F16</t>
  </si>
  <si>
    <t>LD F11,0(R1)</t>
  </si>
  <si>
    <t>ST F5,0(R1)</t>
  </si>
  <si>
    <t>slots, because of RAW dependencies of</t>
  </si>
  <si>
    <t>MULTF F13,F11,F2</t>
  </si>
  <si>
    <t>LD F14,0(R2)</t>
  </si>
  <si>
    <t>ADDF F15,F14,F2</t>
  </si>
  <si>
    <r>
      <t>ADDI R1,R1,</t>
    </r>
    <r>
      <rPr>
        <sz val="10"/>
        <color rgb="FFFF0000"/>
        <rFont val="Courier"/>
      </rPr>
      <t>16</t>
    </r>
  </si>
  <si>
    <r>
      <t>SUBI R2,R2,</t>
    </r>
    <r>
      <rPr>
        <sz val="10"/>
        <color rgb="FFFF0000"/>
        <rFont val="Courier"/>
      </rPr>
      <t>16</t>
    </r>
  </si>
  <si>
    <t>block from a given iteration onward, and</t>
  </si>
  <si>
    <t>allocated registers</t>
  </si>
  <si>
    <t>Maximum unrolling: - F2 is used as a</t>
  </si>
  <si>
    <t xml:space="preserve">constant in any iterations. So, there are 15 </t>
  </si>
  <si>
    <t>Each iteration uses 5 float registers.</t>
  </si>
  <si>
    <t>available float registers.</t>
  </si>
  <si>
    <t>constants, so they need not being replicated.</t>
  </si>
  <si>
    <t>The code length increasing only minimally.</t>
  </si>
  <si>
    <t>Integer registers are used only for memory</t>
  </si>
  <si>
    <t>addressses and are updated through</t>
  </si>
  <si>
    <t>Maximum unrolling is therefore inf(15/3)</t>
  </si>
  <si>
    <t>which is exactly 3.</t>
  </si>
  <si>
    <t>So, maximum unrolling is feasible</t>
  </si>
  <si>
    <t>and has no drawback (under the assumption</t>
  </si>
  <si>
    <t>explained in answer B2.c)</t>
  </si>
  <si>
    <t>PC14</t>
  </si>
  <si>
    <t>PC13</t>
  </si>
  <si>
    <t>INSTR A</t>
  </si>
  <si>
    <t>INSTR B</t>
  </si>
  <si>
    <t>ANY</t>
  </si>
  <si>
    <t xml:space="preserve">cancelled </t>
  </si>
  <si>
    <t>PC15</t>
  </si>
  <si>
    <t>PC16</t>
  </si>
  <si>
    <t>INSTR C</t>
  </si>
  <si>
    <t>INSTR D</t>
  </si>
  <si>
    <t xml:space="preserve">MULTF F3,F1,F2    </t>
  </si>
  <si>
    <t>clocks for preamble</t>
  </si>
  <si>
    <t>clocks for tail</t>
  </si>
  <si>
    <t>clocks for body of loop</t>
  </si>
  <si>
    <t>iteration count</t>
  </si>
  <si>
    <t>total # executed instructions</t>
  </si>
  <si>
    <t>Instructions in preamble</t>
  </si>
  <si>
    <t>Instructions in body of loop</t>
  </si>
  <si>
    <t>CPI</t>
  </si>
  <si>
    <t>total clocks for algorithm</t>
  </si>
  <si>
    <t>MISS PENALTY</t>
  </si>
  <si>
    <t>caches are blocking</t>
  </si>
  <si>
    <t>caches suppor hit under miss</t>
  </si>
  <si>
    <t>FU latencies</t>
  </si>
  <si>
    <t>FU mode</t>
  </si>
  <si>
    <t>pipelined</t>
  </si>
  <si>
    <t>Caches mode</t>
  </si>
  <si>
    <t>Total cost of  miss</t>
  </si>
  <si>
    <t>3-4</t>
  </si>
  <si>
    <t>4-5</t>
  </si>
  <si>
    <t>6-7</t>
  </si>
  <si>
    <t>2-4</t>
  </si>
  <si>
    <t>MISS L3</t>
  </si>
  <si>
    <t>1 single INT FU, but pipelined</t>
  </si>
  <si>
    <t>7-66</t>
  </si>
  <si>
    <t>cache blocking</t>
  </si>
  <si>
    <t>67-126</t>
  </si>
  <si>
    <t>135</t>
  </si>
  <si>
    <t>79-80</t>
  </si>
  <si>
    <t>hit L1</t>
  </si>
  <si>
    <t>138-139</t>
  </si>
  <si>
    <t>141-144</t>
  </si>
  <si>
    <t>3-66</t>
  </si>
  <si>
    <t>69-72</t>
  </si>
  <si>
    <t>68-74</t>
  </si>
  <si>
    <t>ROB FULL</t>
  </si>
  <si>
    <t>Bundles issued in 2 cycles</t>
  </si>
  <si>
    <t>Bundles issued in 1 cycle</t>
  </si>
  <si>
    <t>5-126</t>
  </si>
  <si>
    <t>129-131</t>
  </si>
  <si>
    <t>128-133</t>
  </si>
  <si>
    <t>9-131</t>
  </si>
  <si>
    <t>134-137</t>
  </si>
  <si>
    <t>10-131</t>
  </si>
  <si>
    <t>140</t>
  </si>
  <si>
    <t>76-138</t>
  </si>
  <si>
    <t>82-145</t>
  </si>
  <si>
    <t>137-138</t>
  </si>
  <si>
    <t>136-138</t>
  </si>
  <si>
    <t>141-142</t>
  </si>
  <si>
    <t>143-146</t>
  </si>
  <si>
    <t>140-146</t>
  </si>
  <si>
    <t>143 NextPC, 144-147 L1 Icache hit, 148-149 Fetch, 150 Decode, issue 151</t>
  </si>
  <si>
    <t>141 or 142</t>
  </si>
  <si>
    <t>cancelled at 143</t>
  </si>
  <si>
    <t>fall through</t>
  </si>
  <si>
    <t>153-156</t>
  </si>
  <si>
    <t>152-156</t>
  </si>
  <si>
    <t>159-162</t>
  </si>
  <si>
    <t>158-164</t>
  </si>
  <si>
    <t>C2) Show the status at the time of issue of PC03 in the second iteration</t>
  </si>
  <si>
    <t>Tail</t>
  </si>
  <si>
    <t>Head</t>
  </si>
  <si>
    <t>mem([R1])</t>
  </si>
  <si>
    <t>B</t>
  </si>
  <si>
    <t>busy</t>
  </si>
  <si>
    <t>[R1]</t>
  </si>
  <si>
    <t>ITERATIONS 5-7</t>
  </si>
  <si>
    <t>IT</t>
  </si>
  <si>
    <t>ITERATIONS 9-11</t>
  </si>
  <si>
    <t>ITERATION 8</t>
  </si>
  <si>
    <t>pattern of memory reference for R1</t>
  </si>
  <si>
    <t>preamble total</t>
  </si>
  <si>
    <t>3H</t>
  </si>
  <si>
    <t>ABABABA8</t>
  </si>
  <si>
    <t>0(R1) L3 set index</t>
  </si>
  <si>
    <t>There are</t>
  </si>
  <si>
    <t>L3 sets</t>
  </si>
  <si>
    <t>The block of the first way of this set is used by the first 3 iterations</t>
  </si>
  <si>
    <t>last set of iteration 4+63*8 since subsequent 8 iterations hit in the same cache block and same way</t>
  </si>
  <si>
    <t>last set index used by the last 5 iterations, still in the first way</t>
  </si>
  <si>
    <t>ABABBBA8</t>
  </si>
  <si>
    <t>The cache block of the first way of this set is used by the first 3 iterations</t>
  </si>
  <si>
    <t>The memory spanned through R1 and R2 consists of 1+63+1 blocks, each 64 bytes</t>
  </si>
  <si>
    <t>So both L3 and L2 will be used in 65 sets.</t>
  </si>
  <si>
    <t xml:space="preserve">L1 cache line is half that of L2/L3. </t>
  </si>
  <si>
    <t>So, the sets used in L1 are twice as many as those in L2/L3, and precisely</t>
  </si>
  <si>
    <t>R1: only 1 way is used, since the memory</t>
  </si>
  <si>
    <t>in the 2^16 cache lines of each way L3 and L2)</t>
  </si>
  <si>
    <t>and in the 2^14 cache lines in the ways of L1</t>
  </si>
  <si>
    <t>references (512 iterations each spanning 16 bytes) are much fewer than the space</t>
  </si>
  <si>
    <t>The percentage for L3/L2 is 65/2^16 for one way, 0 for the others</t>
  </si>
  <si>
    <t>R1: 1+63*2+2=129</t>
  </si>
  <si>
    <t>R2: 2+63*2+1=129</t>
  </si>
  <si>
    <t>The percentage is 129/2^14 for one way, 0 for the others</t>
  </si>
  <si>
    <t>Disregarding the first 3 iterations, each set</t>
  </si>
  <si>
    <t>is used in one way by 4 iterations</t>
  </si>
  <si>
    <t>There are 2^14 sets, and 2 ways</t>
  </si>
  <si>
    <t>so the number of iterations that fill up</t>
  </si>
  <si>
    <t xml:space="preserve">the 2 ways is (#sets * #ways)/ #iterations-set </t>
  </si>
  <si>
    <t>that is (2^14 *2) / 4</t>
  </si>
  <si>
    <t>L2 and L3</t>
  </si>
  <si>
    <t>same equations with proper #set and #ways</t>
  </si>
  <si>
    <t>COMPLEX CASE</t>
  </si>
  <si>
    <t>The pattern of HITs and MISS for memory scanned through R2 is roughly similar to that of R1.</t>
  </si>
  <si>
    <t>R1 increases by 8 at each iteration</t>
  </si>
  <si>
    <t>However, after half iterations [(512-1)/8], R1 and R2 map to the same L3 and L2 cache line.</t>
  </si>
  <si>
    <r>
      <t xml:space="preserve">So that from that point onwards, </t>
    </r>
    <r>
      <rPr>
        <sz val="10"/>
        <color rgb="FFFF0000"/>
        <rFont val="Arial"/>
        <family val="2"/>
      </rPr>
      <t>every access, both R1 and R2 based, will be a HIT L1</t>
    </r>
    <r>
      <rPr>
        <sz val="10"/>
        <color rgb="FF000000"/>
        <rFont val="Arial"/>
        <family val="2"/>
      </rPr>
      <t>.</t>
    </r>
  </si>
  <si>
    <t>A shown in B4c), even L1 is far from being full, so there will be no type of miss in L1.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</si>
</sst>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m\-d"/>
    <numFmt numFmtId="166" formatCode="0.000E+00"/>
  </numFmts>
  <fonts count="42">
    <font>
      <sz val="10"/>
      <color rgb="FF000000"/>
      <name val="Arial"/>
    </font>
    <font>
      <b/>
      <sz val="10"/>
      <color rgb="FF0000FF"/>
      <name val="Arial"/>
      <family val="2"/>
    </font>
    <font>
      <b/>
      <sz val="10"/>
      <color rgb="FFFF0000"/>
      <name val="Arial"/>
      <family val="2"/>
    </font>
    <font>
      <sz val="10"/>
      <color theme="1"/>
      <name val="Arial"/>
      <family val="2"/>
    </font>
    <font>
      <sz val="10"/>
      <color rgb="FF000000"/>
      <name val="Arial"/>
      <family val="2"/>
    </font>
    <font>
      <sz val="10"/>
      <color theme="7"/>
      <name val="Arial"/>
      <family val="2"/>
    </font>
    <font>
      <sz val="10"/>
      <color rgb="FF4A86E8"/>
      <name val="Arial"/>
      <family val="2"/>
    </font>
    <font>
      <sz val="10"/>
      <color rgb="FFFF0000"/>
      <name val="Arial"/>
      <family val="2"/>
    </font>
    <font>
      <sz val="12"/>
      <color rgb="FF000000"/>
      <name val="&quot;Times New Roman&quot;"/>
    </font>
    <font>
      <sz val="10"/>
      <color rgb="FF0000FF"/>
      <name val="Arial"/>
      <family val="2"/>
    </font>
    <font>
      <sz val="10"/>
      <color rgb="FFFF00FF"/>
      <name val="Arial"/>
      <family val="2"/>
    </font>
    <font>
      <sz val="10"/>
      <color theme="1"/>
      <name val="Arial"/>
      <family val="2"/>
    </font>
    <font>
      <sz val="8"/>
      <color theme="1"/>
      <name val="Courier"/>
      <family val="1"/>
    </font>
    <font>
      <i/>
      <sz val="10"/>
      <color theme="1"/>
      <name val="Arial"/>
      <family val="2"/>
    </font>
    <font>
      <i/>
      <sz val="10"/>
      <color rgb="FF0000FF"/>
      <name val="Arial"/>
      <family val="2"/>
    </font>
    <font>
      <i/>
      <sz val="10"/>
      <color rgb="FFFF0000"/>
      <name val="Arial"/>
      <family val="2"/>
    </font>
    <font>
      <sz val="10"/>
      <color theme="1"/>
      <name val="Courier"/>
      <family val="1"/>
    </font>
    <font>
      <sz val="10"/>
      <color theme="1"/>
      <name val="Courier"/>
      <family val="1"/>
    </font>
    <font>
      <sz val="10"/>
      <color rgb="FF000000"/>
      <name val="Courier"/>
      <family val="1"/>
    </font>
    <font>
      <sz val="10"/>
      <color rgb="FF000000"/>
      <name val="Roboto"/>
    </font>
    <font>
      <i/>
      <sz val="8"/>
      <color theme="1"/>
      <name val="Courier"/>
      <family val="1"/>
    </font>
    <font>
      <i/>
      <sz val="8"/>
      <color theme="1"/>
      <name val="Arial"/>
      <family val="2"/>
    </font>
    <font>
      <sz val="10"/>
      <name val="Arial"/>
      <family val="2"/>
    </font>
    <font>
      <b/>
      <sz val="10"/>
      <color rgb="FF0000FF"/>
      <name val="Arial"/>
      <family val="2"/>
    </font>
    <font>
      <sz val="11"/>
      <color theme="1"/>
      <name val="Arial"/>
      <family val="2"/>
    </font>
    <font>
      <sz val="12"/>
      <color theme="1"/>
      <name val="Arial"/>
      <family val="2"/>
    </font>
    <font>
      <sz val="12"/>
      <color rgb="FF000000"/>
      <name val="Arial"/>
      <family val="2"/>
    </font>
    <font>
      <sz val="12"/>
      <color rgb="FFFF0000"/>
      <name val="Arial"/>
      <family val="2"/>
    </font>
    <font>
      <i/>
      <sz val="11"/>
      <color rgb="FF000000"/>
      <name val="Arial"/>
      <family val="2"/>
    </font>
    <font>
      <sz val="11"/>
      <color rgb="FF000000"/>
      <name val="Arial"/>
      <family val="2"/>
    </font>
    <font>
      <u/>
      <sz val="10"/>
      <name val="Arial"/>
      <family val="2"/>
    </font>
    <font>
      <sz val="12"/>
      <color rgb="FF000000"/>
      <name val="Courier"/>
      <family val="1"/>
    </font>
    <font>
      <sz val="12"/>
      <color theme="1"/>
      <name val="Courier"/>
      <family val="1"/>
    </font>
    <font>
      <sz val="10"/>
      <color theme="5"/>
      <name val="Arial"/>
      <family val="2"/>
    </font>
    <font>
      <sz val="10"/>
      <color theme="4" tint="-0.249977111117893"/>
      <name val="Arial"/>
      <family val="2"/>
    </font>
    <font>
      <i/>
      <u/>
      <sz val="10"/>
      <color rgb="FF000000"/>
      <name val="Arial"/>
      <family val="2"/>
    </font>
    <font>
      <i/>
      <sz val="10"/>
      <color rgb="FF000000"/>
      <name val="Arial"/>
      <family val="2"/>
    </font>
    <font>
      <sz val="10"/>
      <color rgb="FF000000"/>
      <name val="Tahoma"/>
      <family val="2"/>
    </font>
    <font>
      <b/>
      <sz val="10"/>
      <color rgb="FF000000"/>
      <name val="Tahoma"/>
      <family val="2"/>
    </font>
    <font>
      <b/>
      <sz val="10"/>
      <color rgb="FFFF0000"/>
      <name val="Courier"/>
    </font>
    <font>
      <sz val="10"/>
      <color rgb="FFFF0000"/>
      <name val="Courier"/>
    </font>
    <font>
      <i/>
      <sz val="10"/>
      <color rgb="FF000000"/>
      <name val="Courier"/>
    </font>
  </fonts>
  <fills count="31">
    <fill>
      <patternFill patternType="none"/>
    </fill>
    <fill>
      <patternFill patternType="gray125"/>
    </fill>
    <fill>
      <patternFill patternType="solid">
        <fgColor rgb="FFFFE599"/>
        <bgColor rgb="FFFFE599"/>
      </patternFill>
    </fill>
    <fill>
      <patternFill patternType="solid">
        <fgColor rgb="FFCCCCCC"/>
        <bgColor rgb="FFCCCCCC"/>
      </patternFill>
    </fill>
    <fill>
      <patternFill patternType="solid">
        <fgColor rgb="FFFFFFFF"/>
        <bgColor rgb="FFFFFFFF"/>
      </patternFill>
    </fill>
    <fill>
      <patternFill patternType="solid">
        <fgColor rgb="FFF4CCCC"/>
        <bgColor rgb="FFF4CCCC"/>
      </patternFill>
    </fill>
    <fill>
      <patternFill patternType="solid">
        <fgColor rgb="FFC9DAF8"/>
        <bgColor rgb="FFC9DAF8"/>
      </patternFill>
    </fill>
    <fill>
      <patternFill patternType="solid">
        <fgColor rgb="FFE6B8AF"/>
        <bgColor rgb="FFE6B8AF"/>
      </patternFill>
    </fill>
    <fill>
      <patternFill patternType="solid">
        <fgColor rgb="FFFCE5CD"/>
        <bgColor rgb="FFFCE5CD"/>
      </patternFill>
    </fill>
    <fill>
      <patternFill patternType="solid">
        <fgColor rgb="FFB6D7A8"/>
        <bgColor rgb="FFB6D7A8"/>
      </patternFill>
    </fill>
    <fill>
      <patternFill patternType="solid">
        <fgColor rgb="FFEA9999"/>
        <bgColor rgb="FFEA9999"/>
      </patternFill>
    </fill>
    <fill>
      <patternFill patternType="solid">
        <fgColor rgb="FFFFF2CC"/>
        <bgColor rgb="FFFFF2CC"/>
      </patternFill>
    </fill>
    <fill>
      <patternFill patternType="solid">
        <fgColor rgb="FFD9D9D9"/>
        <bgColor rgb="FFD9D9D9"/>
      </patternFill>
    </fill>
    <fill>
      <patternFill patternType="solid">
        <fgColor theme="2" tint="-0.249977111117893"/>
        <bgColor rgb="FFC9DAF8"/>
      </patternFill>
    </fill>
    <fill>
      <patternFill patternType="solid">
        <fgColor theme="0" tint="-0.24997711111789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39997558519241921"/>
        <bgColor rgb="FFFCE5CD"/>
      </patternFill>
    </fill>
    <fill>
      <patternFill patternType="solid">
        <fgColor theme="2" tint="-0.14999847407452621"/>
        <bgColor indexed="64"/>
      </patternFill>
    </fill>
    <fill>
      <patternFill patternType="solid">
        <fgColor theme="2" tint="-0.14999847407452621"/>
        <bgColor rgb="FFCCCCCC"/>
      </patternFill>
    </fill>
    <fill>
      <patternFill patternType="solid">
        <fgColor theme="4" tint="0.39997558519241921"/>
        <bgColor indexed="64"/>
      </patternFill>
    </fill>
    <fill>
      <patternFill patternType="solid">
        <fgColor theme="2" tint="-0.34998626667073579"/>
        <bgColor indexed="64"/>
      </patternFill>
    </fill>
    <fill>
      <patternFill patternType="solid">
        <fgColor theme="0" tint="-0.14999847407452621"/>
        <bgColor indexed="64"/>
      </patternFill>
    </fill>
    <fill>
      <patternFill patternType="solid">
        <fgColor theme="9" tint="-0.249977111117893"/>
        <bgColor indexed="64"/>
      </patternFill>
    </fill>
  </fills>
  <borders count="40">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diagonal/>
    </border>
    <border>
      <left style="thick">
        <color rgb="FFFF0000"/>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Dashed">
        <color indexed="64"/>
      </bottom>
      <diagonal/>
    </border>
    <border>
      <left style="medium">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
        <color indexed="64"/>
      </right>
      <top style="mediumDashed">
        <color indexed="64"/>
      </top>
      <bottom style="mediumDashed">
        <color indexed="64"/>
      </bottom>
      <diagonal/>
    </border>
    <border>
      <left/>
      <right/>
      <top/>
      <bottom style="medium">
        <color indexed="64"/>
      </bottom>
      <diagonal/>
    </border>
    <border>
      <left/>
      <right/>
      <top/>
      <bottom style="double">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rgb="FFFF0000"/>
      </left>
      <right style="medium">
        <color rgb="FF0070C0"/>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right/>
      <top style="medium">
        <color rgb="FFFF0000"/>
      </top>
      <bottom/>
      <diagonal/>
    </border>
    <border>
      <left/>
      <right/>
      <top/>
      <bottom style="medium">
        <color rgb="FFFF0000"/>
      </bottom>
      <diagonal/>
    </border>
  </borders>
  <cellStyleXfs count="1">
    <xf numFmtId="0" fontId="0" fillId="0" borderId="0"/>
  </cellStyleXfs>
  <cellXfs count="312">
    <xf numFmtId="0" fontId="0" fillId="0" borderId="0" xfId="0"/>
    <xf numFmtId="0" fontId="1" fillId="0" borderId="0" xfId="0" applyFont="1"/>
    <xf numFmtId="0" fontId="0" fillId="0" borderId="0" xfId="0" applyAlignment="1">
      <alignment wrapText="1"/>
    </xf>
    <xf numFmtId="0" fontId="2" fillId="0" borderId="0" xfId="0" applyFont="1"/>
    <xf numFmtId="0" fontId="3" fillId="0" borderId="0" xfId="0" applyFont="1"/>
    <xf numFmtId="0" fontId="3" fillId="2" borderId="0" xfId="0" applyFont="1" applyFill="1"/>
    <xf numFmtId="0" fontId="4" fillId="0" borderId="0" xfId="0" applyFont="1" applyAlignment="1">
      <alignment vertical="center" wrapText="1"/>
    </xf>
    <xf numFmtId="0" fontId="3" fillId="3" borderId="0" xfId="0" applyFont="1" applyFill="1"/>
    <xf numFmtId="0" fontId="3" fillId="3" borderId="0" xfId="0" applyFont="1" applyFill="1" applyAlignment="1">
      <alignment horizontal="center"/>
    </xf>
    <xf numFmtId="0" fontId="3" fillId="3" borderId="0" xfId="0" applyFont="1" applyFill="1" applyAlignment="1">
      <alignment horizontal="center" wrapText="1"/>
    </xf>
    <xf numFmtId="0" fontId="5" fillId="0" borderId="0" xfId="0" applyFont="1"/>
    <xf numFmtId="0" fontId="6" fillId="0" borderId="0" xfId="0" applyFont="1"/>
    <xf numFmtId="0" fontId="7" fillId="0" borderId="0" xfId="0" applyFont="1"/>
    <xf numFmtId="0" fontId="3" fillId="0" borderId="0" xfId="0" applyFont="1" applyAlignment="1">
      <alignment horizontal="center"/>
    </xf>
    <xf numFmtId="0" fontId="4" fillId="4" borderId="0" xfId="0" applyFont="1" applyFill="1" applyAlignment="1">
      <alignment wrapText="1"/>
    </xf>
    <xf numFmtId="0" fontId="8" fillId="0" borderId="0" xfId="0" applyFont="1"/>
    <xf numFmtId="0" fontId="7" fillId="0" borderId="0" xfId="0" applyFont="1" applyAlignment="1">
      <alignment horizontal="right"/>
    </xf>
    <xf numFmtId="0" fontId="7"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xf>
    <xf numFmtId="0" fontId="3" fillId="0" borderId="0" xfId="0" applyFont="1" applyAlignment="1">
      <alignment horizontal="right"/>
    </xf>
    <xf numFmtId="0" fontId="3" fillId="2" borderId="1" xfId="0" applyFont="1" applyFill="1" applyBorder="1"/>
    <xf numFmtId="0" fontId="3" fillId="0" borderId="2" xfId="0" applyFont="1" applyBorder="1"/>
    <xf numFmtId="0" fontId="1" fillId="0" borderId="3" xfId="0" applyFont="1" applyBorder="1"/>
    <xf numFmtId="0" fontId="11" fillId="0" borderId="0" xfId="0" applyFont="1" applyAlignment="1">
      <alignment wrapText="1"/>
    </xf>
    <xf numFmtId="0" fontId="12" fillId="0" borderId="0" xfId="0" applyFont="1" applyAlignment="1">
      <alignment wrapText="1"/>
    </xf>
    <xf numFmtId="0" fontId="13" fillId="0" borderId="0" xfId="0" applyFont="1" applyAlignment="1">
      <alignment horizontal="center"/>
    </xf>
    <xf numFmtId="0" fontId="3" fillId="5" borderId="0" xfId="0" applyFont="1" applyFill="1"/>
    <xf numFmtId="0" fontId="3" fillId="6" borderId="4" xfId="0" applyFont="1" applyFill="1" applyBorder="1"/>
    <xf numFmtId="0" fontId="3" fillId="7" borderId="4" xfId="0" applyFont="1" applyFill="1" applyBorder="1"/>
    <xf numFmtId="0" fontId="3" fillId="7" borderId="0" xfId="0" applyFont="1" applyFill="1"/>
    <xf numFmtId="0" fontId="3" fillId="8" borderId="4" xfId="0" applyFont="1" applyFill="1" applyBorder="1"/>
    <xf numFmtId="0" fontId="3" fillId="8" borderId="0" xfId="0" applyFont="1" applyFill="1"/>
    <xf numFmtId="0" fontId="3" fillId="6" borderId="0" xfId="0" applyFont="1" applyFill="1"/>
    <xf numFmtId="0" fontId="3" fillId="9" borderId="4" xfId="0" applyFont="1" applyFill="1" applyBorder="1"/>
    <xf numFmtId="0" fontId="3" fillId="9" borderId="0" xfId="0" applyFont="1" applyFill="1"/>
    <xf numFmtId="0" fontId="3" fillId="0" borderId="1" xfId="0" applyFont="1" applyBorder="1"/>
    <xf numFmtId="0" fontId="3" fillId="10" borderId="1" xfId="0" applyFont="1" applyFill="1" applyBorder="1"/>
    <xf numFmtId="0" fontId="3" fillId="0" borderId="0" xfId="0" applyFont="1" applyAlignment="1">
      <alignment wrapText="1"/>
    </xf>
    <xf numFmtId="0" fontId="3" fillId="0" borderId="0" xfId="0" applyFont="1" applyAlignment="1">
      <alignment vertical="center"/>
    </xf>
    <xf numFmtId="0" fontId="14" fillId="4" borderId="0" xfId="0" applyFont="1" applyFill="1" applyAlignment="1">
      <alignment horizontal="left"/>
    </xf>
    <xf numFmtId="0" fontId="16" fillId="0" borderId="0" xfId="0" applyFont="1" applyAlignment="1">
      <alignment horizontal="right"/>
    </xf>
    <xf numFmtId="0" fontId="17" fillId="0" borderId="0" xfId="0" applyFont="1"/>
    <xf numFmtId="0" fontId="13" fillId="0" borderId="0" xfId="0" applyFont="1"/>
    <xf numFmtId="0" fontId="19" fillId="4" borderId="0" xfId="0" applyFont="1" applyFill="1"/>
    <xf numFmtId="0" fontId="17" fillId="0" borderId="0" xfId="0" applyFont="1" applyAlignment="1">
      <alignment horizontal="right"/>
    </xf>
    <xf numFmtId="0" fontId="3" fillId="0" borderId="0" xfId="0" applyFont="1" applyAlignment="1">
      <alignment horizontal="left"/>
    </xf>
    <xf numFmtId="0" fontId="3" fillId="11" borderId="0" xfId="0" applyFont="1" applyFill="1" applyAlignment="1">
      <alignment horizontal="center"/>
    </xf>
    <xf numFmtId="0" fontId="16" fillId="0" borderId="0" xfId="0" applyFont="1" applyAlignment="1">
      <alignment horizontal="center"/>
    </xf>
    <xf numFmtId="0" fontId="7" fillId="0" borderId="0" xfId="0" applyFont="1" applyAlignment="1">
      <alignment horizontal="center"/>
    </xf>
    <xf numFmtId="0" fontId="12" fillId="0" borderId="0" xfId="0" applyFont="1"/>
    <xf numFmtId="0" fontId="20" fillId="0" borderId="0" xfId="0" applyFont="1" applyAlignment="1">
      <alignment horizontal="center"/>
    </xf>
    <xf numFmtId="0" fontId="21" fillId="0" borderId="1" xfId="0" applyFont="1" applyBorder="1" applyAlignment="1">
      <alignment horizontal="left" vertical="top"/>
    </xf>
    <xf numFmtId="0" fontId="21" fillId="0" borderId="5" xfId="0" applyFont="1" applyBorder="1" applyAlignment="1">
      <alignment horizontal="left" vertical="top"/>
    </xf>
    <xf numFmtId="0" fontId="21" fillId="0" borderId="6" xfId="0" applyFont="1" applyBorder="1" applyAlignment="1">
      <alignment horizontal="left" vertical="top"/>
    </xf>
    <xf numFmtId="0" fontId="21" fillId="0" borderId="7" xfId="0" applyFont="1" applyBorder="1" applyAlignment="1">
      <alignment horizontal="left" vertical="top"/>
    </xf>
    <xf numFmtId="0" fontId="23" fillId="0" borderId="1" xfId="0" applyFont="1" applyBorder="1" applyAlignment="1">
      <alignment horizontal="center"/>
    </xf>
    <xf numFmtId="0" fontId="11" fillId="0" borderId="5" xfId="0" applyFont="1" applyBorder="1" applyAlignment="1">
      <alignment horizontal="center" vertical="top"/>
    </xf>
    <xf numFmtId="0" fontId="11" fillId="0" borderId="5" xfId="0" applyFont="1" applyBorder="1" applyAlignment="1">
      <alignment horizontal="center"/>
    </xf>
    <xf numFmtId="0" fontId="23" fillId="0" borderId="7" xfId="0" applyFont="1" applyBorder="1" applyAlignment="1">
      <alignment horizontal="center"/>
    </xf>
    <xf numFmtId="0" fontId="11" fillId="0" borderId="7" xfId="0" applyFont="1" applyBorder="1" applyAlignment="1">
      <alignment horizontal="center" vertical="center"/>
    </xf>
    <xf numFmtId="165" fontId="11" fillId="0" borderId="7" xfId="0" applyNumberFormat="1" applyFont="1" applyBorder="1" applyAlignment="1">
      <alignment horizontal="center" vertical="center"/>
    </xf>
    <xf numFmtId="0" fontId="11"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24" fillId="0" borderId="0" xfId="0" applyFont="1"/>
    <xf numFmtId="0" fontId="0" fillId="0" borderId="0" xfId="0" applyAlignment="1">
      <alignment horizontal="left"/>
    </xf>
    <xf numFmtId="0" fontId="15" fillId="11" borderId="0" xfId="0" applyFont="1" applyFill="1"/>
    <xf numFmtId="0" fontId="26" fillId="12" borderId="7" xfId="0" applyFont="1" applyFill="1" applyBorder="1" applyAlignment="1">
      <alignment horizontal="center"/>
    </xf>
    <xf numFmtId="0" fontId="26" fillId="12" borderId="7" xfId="0" applyFont="1" applyFill="1" applyBorder="1" applyAlignment="1">
      <alignment horizontal="center" vertical="top"/>
    </xf>
    <xf numFmtId="0" fontId="24" fillId="0" borderId="0" xfId="0" applyFont="1" applyAlignment="1">
      <alignment horizontal="left"/>
    </xf>
    <xf numFmtId="0" fontId="25" fillId="0" borderId="6" xfId="0" applyFont="1" applyBorder="1" applyAlignment="1">
      <alignment horizontal="center"/>
    </xf>
    <xf numFmtId="0" fontId="27" fillId="11" borderId="7" xfId="0" applyFont="1" applyFill="1" applyBorder="1" applyAlignment="1">
      <alignment horizontal="center"/>
    </xf>
    <xf numFmtId="0" fontId="25" fillId="0" borderId="1" xfId="0" applyFont="1" applyBorder="1" applyAlignment="1">
      <alignment horizontal="center"/>
    </xf>
    <xf numFmtId="0" fontId="27" fillId="11" borderId="1" xfId="0" applyFont="1" applyFill="1" applyBorder="1" applyAlignment="1">
      <alignment horizontal="center"/>
    </xf>
    <xf numFmtId="0" fontId="27" fillId="11" borderId="1" xfId="0" applyFont="1" applyFill="1" applyBorder="1" applyAlignment="1">
      <alignment horizontal="center" vertical="top"/>
    </xf>
    <xf numFmtId="0" fontId="25" fillId="11" borderId="1" xfId="0" applyFont="1" applyFill="1" applyBorder="1" applyAlignment="1">
      <alignment horizontal="center"/>
    </xf>
    <xf numFmtId="0" fontId="25" fillId="11" borderId="1" xfId="0" applyFont="1" applyFill="1" applyBorder="1" applyAlignment="1">
      <alignment horizontal="center" vertical="top"/>
    </xf>
    <xf numFmtId="0" fontId="25" fillId="0" borderId="0" xfId="0" applyFont="1"/>
    <xf numFmtId="0" fontId="25" fillId="0" borderId="0" xfId="0" applyFont="1" applyAlignment="1">
      <alignment horizontal="center"/>
    </xf>
    <xf numFmtId="0" fontId="25" fillId="0" borderId="0" xfId="0" applyFont="1" applyAlignment="1">
      <alignment horizontal="center" vertical="top"/>
    </xf>
    <xf numFmtId="0" fontId="25" fillId="12" borderId="1" xfId="0" applyFont="1" applyFill="1" applyBorder="1" applyAlignment="1">
      <alignment vertical="top"/>
    </xf>
    <xf numFmtId="0" fontId="26" fillId="0" borderId="0" xfId="0" applyFont="1" applyAlignment="1">
      <alignment horizontal="center" vertical="top"/>
    </xf>
    <xf numFmtId="0" fontId="28" fillId="0" borderId="0" xfId="0" applyFont="1" applyAlignment="1">
      <alignment horizontal="left" vertical="top"/>
    </xf>
    <xf numFmtId="0" fontId="26" fillId="12" borderId="6" xfId="0" applyFont="1" applyFill="1" applyBorder="1" applyAlignment="1">
      <alignment vertical="top"/>
    </xf>
    <xf numFmtId="0" fontId="26" fillId="12" borderId="1" xfId="0" applyFont="1" applyFill="1" applyBorder="1" applyAlignment="1">
      <alignment horizontal="center" vertical="top"/>
    </xf>
    <xf numFmtId="0" fontId="29" fillId="0" borderId="0" xfId="0" applyFont="1" applyAlignment="1">
      <alignment horizontal="left" vertical="top"/>
    </xf>
    <xf numFmtId="0" fontId="25" fillId="0" borderId="0" xfId="0" applyFont="1" applyAlignment="1">
      <alignment vertical="top"/>
    </xf>
    <xf numFmtId="0" fontId="24" fillId="0" borderId="0" xfId="0" applyFont="1" applyAlignment="1">
      <alignment horizontal="left" vertical="top"/>
    </xf>
    <xf numFmtId="0" fontId="25" fillId="12" borderId="6" xfId="0" applyFont="1" applyFill="1" applyBorder="1"/>
    <xf numFmtId="0" fontId="26" fillId="12" borderId="7" xfId="0" applyFont="1" applyFill="1" applyBorder="1" applyAlignment="1">
      <alignment horizontal="center" wrapText="1"/>
    </xf>
    <xf numFmtId="0" fontId="27" fillId="11" borderId="7" xfId="0" applyFont="1" applyFill="1" applyBorder="1"/>
    <xf numFmtId="0" fontId="27" fillId="11" borderId="7" xfId="0" applyFont="1" applyFill="1" applyBorder="1" applyAlignment="1">
      <alignment vertical="top"/>
    </xf>
    <xf numFmtId="0" fontId="3" fillId="0" borderId="0" xfId="0" applyFont="1" applyAlignment="1">
      <alignment vertical="center" wrapText="1"/>
    </xf>
    <xf numFmtId="0" fontId="16" fillId="0" borderId="0" xfId="0" applyFont="1"/>
    <xf numFmtId="0" fontId="3" fillId="0" borderId="0" xfId="0" applyFont="1" applyAlignment="1">
      <alignment horizontal="left" vertical="center" wrapText="1"/>
    </xf>
    <xf numFmtId="0" fontId="3" fillId="0" borderId="0" xfId="0" quotePrefix="1" applyFont="1" applyAlignment="1">
      <alignment horizontal="center"/>
    </xf>
    <xf numFmtId="0" fontId="3" fillId="2" borderId="1" xfId="0" applyFont="1" applyFill="1" applyBorder="1" applyAlignment="1">
      <alignment horizontal="center"/>
    </xf>
    <xf numFmtId="0" fontId="4" fillId="0" borderId="0" xfId="0" applyFont="1"/>
    <xf numFmtId="0" fontId="18" fillId="0" borderId="0" xfId="0" applyFont="1" applyAlignment="1">
      <alignment horizontal="right"/>
    </xf>
    <xf numFmtId="0" fontId="4" fillId="0" borderId="0" xfId="0" applyFont="1" applyAlignment="1">
      <alignment wrapText="1"/>
    </xf>
    <xf numFmtId="0" fontId="3" fillId="0" borderId="4" xfId="0" applyFont="1" applyBorder="1"/>
    <xf numFmtId="0" fontId="3" fillId="0" borderId="8" xfId="0" applyFont="1" applyBorder="1"/>
    <xf numFmtId="0" fontId="11" fillId="0" borderId="8" xfId="0" applyFont="1" applyBorder="1" applyAlignment="1">
      <alignment horizontal="center"/>
    </xf>
    <xf numFmtId="0" fontId="15" fillId="0" borderId="3" xfId="0" applyFont="1" applyBorder="1"/>
    <xf numFmtId="0" fontId="4" fillId="0" borderId="0" xfId="0" applyFont="1" applyAlignment="1">
      <alignment horizontal="right"/>
    </xf>
    <xf numFmtId="2" fontId="0" fillId="0" borderId="0" xfId="0" applyNumberFormat="1"/>
    <xf numFmtId="0" fontId="30" fillId="0" borderId="0" xfId="0" applyFont="1"/>
    <xf numFmtId="0" fontId="3" fillId="13" borderId="4" xfId="0" applyFont="1" applyFill="1" applyBorder="1"/>
    <xf numFmtId="0" fontId="3" fillId="13" borderId="0" xfId="0" applyFont="1" applyFill="1"/>
    <xf numFmtId="0" fontId="3" fillId="0" borderId="0" xfId="0" applyFont="1" applyAlignment="1">
      <alignment vertical="top" wrapText="1"/>
    </xf>
    <xf numFmtId="0" fontId="4" fillId="0" borderId="13" xfId="0" applyFont="1" applyBorder="1" applyAlignment="1">
      <alignment horizontal="center"/>
    </xf>
    <xf numFmtId="0" fontId="4" fillId="0" borderId="0" xfId="0" applyFont="1" applyAlignment="1">
      <alignment horizontal="center" vertical="center" wrapText="1"/>
    </xf>
    <xf numFmtId="0" fontId="23" fillId="0" borderId="14" xfId="0" applyFont="1" applyBorder="1" applyAlignment="1">
      <alignment horizontal="center"/>
    </xf>
    <xf numFmtId="0" fontId="11" fillId="0" borderId="13" xfId="0" applyFont="1" applyBorder="1" applyAlignment="1">
      <alignment horizontal="center" vertical="center"/>
    </xf>
    <xf numFmtId="0" fontId="4" fillId="14" borderId="0" xfId="0" applyFont="1" applyFill="1"/>
    <xf numFmtId="0" fontId="4" fillId="0" borderId="0" xfId="0" quotePrefix="1" applyFont="1"/>
    <xf numFmtId="0" fontId="25" fillId="0" borderId="6" xfId="0" applyFont="1" applyBorder="1" applyAlignment="1">
      <alignment horizontal="center" vertical="center"/>
    </xf>
    <xf numFmtId="0" fontId="25" fillId="0" borderId="1" xfId="0" applyFont="1" applyBorder="1" applyAlignment="1">
      <alignment vertical="center"/>
    </xf>
    <xf numFmtId="0" fontId="25" fillId="0" borderId="1" xfId="0" applyFont="1" applyBorder="1" applyAlignment="1">
      <alignment horizontal="center" vertical="center"/>
    </xf>
    <xf numFmtId="0" fontId="18" fillId="0" borderId="3" xfId="0" applyFont="1" applyBorder="1" applyAlignment="1">
      <alignment horizontal="right"/>
    </xf>
    <xf numFmtId="0" fontId="18" fillId="0" borderId="3" xfId="0" applyFont="1" applyBorder="1"/>
    <xf numFmtId="0" fontId="0" fillId="15" borderId="16" xfId="0" applyFill="1" applyBorder="1"/>
    <xf numFmtId="0" fontId="0" fillId="15" borderId="17" xfId="0" applyFill="1" applyBorder="1"/>
    <xf numFmtId="0" fontId="0" fillId="15" borderId="18" xfId="0" applyFill="1" applyBorder="1"/>
    <xf numFmtId="0" fontId="0" fillId="16" borderId="16" xfId="0" applyFill="1" applyBorder="1"/>
    <xf numFmtId="0" fontId="0" fillId="16" borderId="17" xfId="0" applyFill="1" applyBorder="1"/>
    <xf numFmtId="0" fontId="0" fillId="16" borderId="18" xfId="0" applyFill="1" applyBorder="1"/>
    <xf numFmtId="0" fontId="0" fillId="17" borderId="16" xfId="0" applyFill="1" applyBorder="1"/>
    <xf numFmtId="0" fontId="0" fillId="17" borderId="17" xfId="0" applyFill="1" applyBorder="1"/>
    <xf numFmtId="0" fontId="0" fillId="17" borderId="18" xfId="0" applyFill="1" applyBorder="1"/>
    <xf numFmtId="0" fontId="4" fillId="0" borderId="0" xfId="0" applyFont="1" applyAlignment="1">
      <alignment horizontal="center"/>
    </xf>
    <xf numFmtId="0" fontId="4" fillId="17" borderId="17" xfId="0" applyFont="1" applyFill="1" applyBorder="1"/>
    <xf numFmtId="0" fontId="4" fillId="18" borderId="15" xfId="0" applyFont="1" applyFill="1" applyBorder="1"/>
    <xf numFmtId="0" fontId="4" fillId="19" borderId="15" xfId="0" applyFont="1" applyFill="1" applyBorder="1"/>
    <xf numFmtId="0" fontId="0" fillId="0" borderId="19" xfId="0" applyBorder="1"/>
    <xf numFmtId="0" fontId="0" fillId="0" borderId="20" xfId="0" applyBorder="1"/>
    <xf numFmtId="0" fontId="0" fillId="0" borderId="21" xfId="0" applyBorder="1"/>
    <xf numFmtId="0" fontId="4" fillId="0" borderId="21" xfId="0" applyFont="1" applyBorder="1"/>
    <xf numFmtId="0" fontId="0" fillId="0" borderId="22" xfId="0" applyBorder="1"/>
    <xf numFmtId="0" fontId="4" fillId="0" borderId="3" xfId="0" applyFont="1" applyBorder="1"/>
    <xf numFmtId="0" fontId="0" fillId="0" borderId="3" xfId="0" applyBorder="1"/>
    <xf numFmtId="0" fontId="3" fillId="0" borderId="3" xfId="0" applyFont="1" applyBorder="1" applyAlignment="1">
      <alignment horizontal="center"/>
    </xf>
    <xf numFmtId="0" fontId="35" fillId="0" borderId="0" xfId="0" applyFont="1"/>
    <xf numFmtId="0" fontId="0" fillId="20" borderId="0" xfId="0" applyFill="1"/>
    <xf numFmtId="0" fontId="4" fillId="20" borderId="0" xfId="0" applyFont="1" applyFill="1"/>
    <xf numFmtId="0" fontId="18" fillId="20" borderId="3" xfId="0" applyFont="1" applyFill="1" applyBorder="1"/>
    <xf numFmtId="0" fontId="3" fillId="20" borderId="0" xfId="0" applyFont="1" applyFill="1" applyAlignment="1">
      <alignment horizontal="center"/>
    </xf>
    <xf numFmtId="0" fontId="0" fillId="20" borderId="23" xfId="0" applyFill="1" applyBorder="1"/>
    <xf numFmtId="0" fontId="18" fillId="20" borderId="23" xfId="0" applyFont="1" applyFill="1" applyBorder="1"/>
    <xf numFmtId="0" fontId="3" fillId="20" borderId="23" xfId="0" applyFont="1" applyFill="1" applyBorder="1" applyAlignment="1">
      <alignment horizontal="center"/>
    </xf>
    <xf numFmtId="0" fontId="4" fillId="20" borderId="0" xfId="0" applyFont="1" applyFill="1" applyAlignment="1">
      <alignment horizontal="center"/>
    </xf>
    <xf numFmtId="0" fontId="0" fillId="21" borderId="3" xfId="0" applyFill="1" applyBorder="1"/>
    <xf numFmtId="0" fontId="18" fillId="21" borderId="3" xfId="0" applyFont="1" applyFill="1" applyBorder="1"/>
    <xf numFmtId="0" fontId="3" fillId="21" borderId="3" xfId="0" applyFont="1" applyFill="1" applyBorder="1" applyAlignment="1">
      <alignment horizontal="center"/>
    </xf>
    <xf numFmtId="0" fontId="3" fillId="22" borderId="0" xfId="0" applyFont="1" applyFill="1" applyAlignment="1">
      <alignment horizontal="center"/>
    </xf>
    <xf numFmtId="0" fontId="0" fillId="0" borderId="0" xfId="0" applyAlignment="1">
      <alignment horizontal="center"/>
    </xf>
    <xf numFmtId="0" fontId="3" fillId="17" borderId="0" xfId="0" applyFont="1" applyFill="1" applyAlignment="1">
      <alignment horizontal="center"/>
    </xf>
    <xf numFmtId="0" fontId="0" fillId="0" borderId="24" xfId="0" applyBorder="1"/>
    <xf numFmtId="0" fontId="3" fillId="0" borderId="24" xfId="0" applyFont="1" applyBorder="1" applyAlignment="1">
      <alignment horizontal="center"/>
    </xf>
    <xf numFmtId="0" fontId="2" fillId="0" borderId="0" xfId="0" applyFont="1" applyAlignment="1">
      <alignment horizontal="center"/>
    </xf>
    <xf numFmtId="0" fontId="3" fillId="2" borderId="1" xfId="0" applyFont="1" applyFill="1" applyBorder="1" applyAlignment="1">
      <alignment vertical="center" wrapText="1"/>
    </xf>
    <xf numFmtId="0" fontId="3" fillId="0" borderId="3" xfId="0" applyFont="1" applyBorder="1"/>
    <xf numFmtId="0" fontId="3" fillId="10" borderId="1" xfId="0" applyFont="1" applyFill="1" applyBorder="1" applyAlignment="1">
      <alignment horizontal="center"/>
    </xf>
    <xf numFmtId="0" fontId="3" fillId="9" borderId="1" xfId="0" applyFont="1" applyFill="1" applyBorder="1" applyAlignment="1">
      <alignment horizontal="center" vertical="center"/>
    </xf>
    <xf numFmtId="166" fontId="0" fillId="0" borderId="0" xfId="0" applyNumberFormat="1"/>
    <xf numFmtId="0" fontId="36" fillId="0" borderId="0" xfId="0" applyFont="1"/>
    <xf numFmtId="0" fontId="4" fillId="23" borderId="0" xfId="0" applyFont="1" applyFill="1"/>
    <xf numFmtId="2" fontId="0" fillId="0" borderId="0" xfId="0" applyNumberFormat="1" applyAlignment="1">
      <alignment horizontal="center"/>
    </xf>
    <xf numFmtId="2" fontId="0" fillId="23" borderId="0" xfId="0" applyNumberFormat="1" applyFill="1" applyAlignment="1">
      <alignment horizontal="center"/>
    </xf>
    <xf numFmtId="0" fontId="7" fillId="23" borderId="0" xfId="0" applyFont="1" applyFill="1" applyAlignment="1">
      <alignment horizontal="center"/>
    </xf>
    <xf numFmtId="0" fontId="16" fillId="0" borderId="3" xfId="0" applyFont="1" applyBorder="1"/>
    <xf numFmtId="164" fontId="3" fillId="0" borderId="3" xfId="0" applyNumberFormat="1" applyFont="1" applyBorder="1"/>
    <xf numFmtId="0" fontId="39" fillId="0" borderId="3" xfId="0" applyFont="1" applyBorder="1"/>
    <xf numFmtId="0" fontId="0" fillId="0" borderId="25" xfId="0" applyBorder="1"/>
    <xf numFmtId="0" fontId="0" fillId="0" borderId="27" xfId="0" applyBorder="1"/>
    <xf numFmtId="0" fontId="0" fillId="0" borderId="28" xfId="0" applyBorder="1"/>
    <xf numFmtId="0" fontId="0" fillId="0" borderId="29" xfId="0" applyBorder="1"/>
    <xf numFmtId="0" fontId="0" fillId="0" borderId="30" xfId="0" applyBorder="1"/>
    <xf numFmtId="0" fontId="4" fillId="0" borderId="26" xfId="0" applyFont="1" applyBorder="1"/>
    <xf numFmtId="0" fontId="4" fillId="0" borderId="28" xfId="0" applyFont="1" applyBorder="1"/>
    <xf numFmtId="0" fontId="4" fillId="0" borderId="30" xfId="0" applyFont="1" applyBorder="1"/>
    <xf numFmtId="0" fontId="18" fillId="0" borderId="25" xfId="0" applyFont="1" applyBorder="1" applyAlignment="1">
      <alignment horizontal="right"/>
    </xf>
    <xf numFmtId="0" fontId="16" fillId="0" borderId="26" xfId="0" applyFont="1" applyBorder="1"/>
    <xf numFmtId="0" fontId="4" fillId="17" borderId="0" xfId="0" applyFont="1" applyFill="1"/>
    <xf numFmtId="0" fontId="0" fillId="17" borderId="0" xfId="0" applyFill="1"/>
    <xf numFmtId="0" fontId="36" fillId="17" borderId="0" xfId="0" applyFont="1" applyFill="1"/>
    <xf numFmtId="0" fontId="36" fillId="17" borderId="3" xfId="0" applyFont="1" applyFill="1" applyBorder="1"/>
    <xf numFmtId="0" fontId="16" fillId="17" borderId="3" xfId="0" applyFont="1" applyFill="1" applyBorder="1"/>
    <xf numFmtId="0" fontId="4" fillId="17" borderId="0" xfId="0" quotePrefix="1" applyFont="1" applyFill="1"/>
    <xf numFmtId="0" fontId="3" fillId="5" borderId="3" xfId="0" applyFont="1" applyFill="1" applyBorder="1"/>
    <xf numFmtId="0" fontId="3" fillId="6" borderId="3" xfId="0" applyFont="1" applyFill="1" applyBorder="1"/>
    <xf numFmtId="0" fontId="3" fillId="7" borderId="3" xfId="0" applyFont="1" applyFill="1" applyBorder="1"/>
    <xf numFmtId="0" fontId="3" fillId="11" borderId="3" xfId="0" applyFont="1" applyFill="1" applyBorder="1" applyAlignment="1">
      <alignment horizontal="center"/>
    </xf>
    <xf numFmtId="0" fontId="3" fillId="13" borderId="3" xfId="0" applyFont="1" applyFill="1" applyBorder="1"/>
    <xf numFmtId="0" fontId="3" fillId="9" borderId="3" xfId="0" applyFont="1" applyFill="1" applyBorder="1"/>
    <xf numFmtId="0" fontId="3" fillId="24" borderId="4" xfId="0" applyFont="1" applyFill="1" applyBorder="1"/>
    <xf numFmtId="0" fontId="3" fillId="24" borderId="0" xfId="0" applyFont="1" applyFill="1"/>
    <xf numFmtId="0" fontId="3" fillId="24" borderId="3" xfId="0" applyFont="1" applyFill="1" applyBorder="1"/>
    <xf numFmtId="0" fontId="41" fillId="0" borderId="0" xfId="0" applyFont="1" applyAlignment="1">
      <alignment horizontal="right"/>
    </xf>
    <xf numFmtId="0" fontId="41" fillId="0" borderId="3" xfId="0" applyFont="1" applyBorder="1"/>
    <xf numFmtId="0" fontId="3" fillId="0" borderId="28" xfId="0" applyFont="1" applyBorder="1" applyAlignment="1">
      <alignment horizontal="center"/>
    </xf>
    <xf numFmtId="0" fontId="3" fillId="5" borderId="28" xfId="0" applyFont="1" applyFill="1" applyBorder="1"/>
    <xf numFmtId="0" fontId="3" fillId="11" borderId="28" xfId="0" applyFont="1" applyFill="1" applyBorder="1" applyAlignment="1">
      <alignment horizontal="center"/>
    </xf>
    <xf numFmtId="0" fontId="3" fillId="7" borderId="28" xfId="0" applyFont="1" applyFill="1" applyBorder="1"/>
    <xf numFmtId="0" fontId="3" fillId="0" borderId="31" xfId="0" applyFont="1" applyBorder="1" applyAlignment="1">
      <alignment horizontal="center"/>
    </xf>
    <xf numFmtId="0" fontId="3" fillId="11" borderId="31" xfId="0" applyFont="1" applyFill="1" applyBorder="1" applyAlignment="1">
      <alignment horizontal="center"/>
    </xf>
    <xf numFmtId="0" fontId="3" fillId="7" borderId="31" xfId="0" applyFont="1" applyFill="1" applyBorder="1"/>
    <xf numFmtId="0" fontId="7" fillId="11" borderId="31" xfId="0" applyFont="1" applyFill="1" applyBorder="1" applyAlignment="1">
      <alignment horizontal="left"/>
    </xf>
    <xf numFmtId="0" fontId="3" fillId="5" borderId="31" xfId="0" applyFont="1" applyFill="1" applyBorder="1"/>
    <xf numFmtId="0" fontId="4" fillId="25" borderId="0" xfId="0" applyFont="1" applyFill="1"/>
    <xf numFmtId="0" fontId="0" fillId="25" borderId="0" xfId="0" applyFill="1"/>
    <xf numFmtId="0" fontId="3" fillId="26" borderId="0" xfId="0" applyFont="1" applyFill="1"/>
    <xf numFmtId="0" fontId="3" fillId="26" borderId="0" xfId="0" applyFont="1" applyFill="1" applyAlignment="1">
      <alignment horizontal="center" wrapText="1"/>
    </xf>
    <xf numFmtId="0" fontId="3" fillId="0" borderId="7" xfId="0" quotePrefix="1" applyFont="1" applyBorder="1" applyAlignment="1">
      <alignment horizontal="center" vertical="center"/>
    </xf>
    <xf numFmtId="165" fontId="3" fillId="17" borderId="7" xfId="0" quotePrefix="1" applyNumberFormat="1" applyFont="1" applyFill="1" applyBorder="1" applyAlignment="1">
      <alignment horizontal="center" vertical="center"/>
    </xf>
    <xf numFmtId="0" fontId="4" fillId="17" borderId="0" xfId="0" applyFont="1" applyFill="1" applyAlignment="1">
      <alignment horizontal="center" vertical="center"/>
    </xf>
    <xf numFmtId="0" fontId="3" fillId="19" borderId="7" xfId="0" quotePrefix="1" applyFont="1" applyFill="1" applyBorder="1" applyAlignment="1">
      <alignment horizontal="center" vertical="center"/>
    </xf>
    <xf numFmtId="0" fontId="0" fillId="19" borderId="0" xfId="0" applyFill="1"/>
    <xf numFmtId="0" fontId="4" fillId="19" borderId="0" xfId="0" applyFont="1" applyFill="1" applyAlignment="1">
      <alignment horizontal="left" vertical="center"/>
    </xf>
    <xf numFmtId="17" fontId="3" fillId="18" borderId="7" xfId="0" quotePrefix="1" applyNumberFormat="1" applyFont="1" applyFill="1" applyBorder="1" applyAlignment="1">
      <alignment horizontal="center" vertical="center"/>
    </xf>
    <xf numFmtId="0" fontId="4" fillId="18" borderId="0" xfId="0" applyFont="1" applyFill="1" applyAlignment="1">
      <alignment horizontal="center" vertical="center"/>
    </xf>
    <xf numFmtId="0" fontId="3" fillId="17" borderId="7" xfId="0" applyFont="1" applyFill="1" applyBorder="1" applyAlignment="1">
      <alignment horizontal="center" vertical="center"/>
    </xf>
    <xf numFmtId="0" fontId="32" fillId="0" borderId="32" xfId="0" applyFont="1" applyBorder="1" applyAlignment="1">
      <alignment vertical="center"/>
    </xf>
    <xf numFmtId="0" fontId="4" fillId="16" borderId="0" xfId="0" applyFont="1" applyFill="1"/>
    <xf numFmtId="0" fontId="3" fillId="16" borderId="7" xfId="0" quotePrefix="1" applyFont="1" applyFill="1" applyBorder="1" applyAlignment="1">
      <alignment horizontal="center" vertical="center"/>
    </xf>
    <xf numFmtId="0" fontId="11" fillId="0" borderId="10" xfId="0" applyFont="1" applyBorder="1" applyAlignment="1">
      <alignment horizontal="center" vertical="center"/>
    </xf>
    <xf numFmtId="0" fontId="3" fillId="27" borderId="14" xfId="0" quotePrefix="1" applyFont="1" applyFill="1" applyBorder="1" applyAlignment="1">
      <alignment horizontal="center" vertical="center"/>
    </xf>
    <xf numFmtId="0" fontId="11" fillId="0" borderId="14" xfId="0" applyFont="1" applyBorder="1" applyAlignment="1">
      <alignment horizontal="center" vertical="center"/>
    </xf>
    <xf numFmtId="0" fontId="0" fillId="0" borderId="13" xfId="0" applyBorder="1"/>
    <xf numFmtId="0" fontId="3" fillId="27" borderId="13" xfId="0" quotePrefix="1" applyFont="1" applyFill="1" applyBorder="1" applyAlignment="1">
      <alignment horizontal="center" vertical="center"/>
    </xf>
    <xf numFmtId="0" fontId="3" fillId="16" borderId="13" xfId="0" quotePrefix="1" applyFont="1" applyFill="1" applyBorder="1" applyAlignment="1">
      <alignment horizontal="center" vertical="center"/>
    </xf>
    <xf numFmtId="0" fontId="3" fillId="17" borderId="7" xfId="0" quotePrefix="1" applyFont="1" applyFill="1" applyBorder="1" applyAlignment="1">
      <alignment horizontal="center" vertical="center"/>
    </xf>
    <xf numFmtId="0" fontId="4" fillId="17" borderId="3" xfId="0" applyFont="1" applyFill="1" applyBorder="1" applyAlignment="1">
      <alignment horizontal="center" vertical="center"/>
    </xf>
    <xf numFmtId="0" fontId="3" fillId="17" borderId="3" xfId="0" applyFont="1" applyFill="1" applyBorder="1" applyAlignment="1">
      <alignment horizontal="center" vertical="center"/>
    </xf>
    <xf numFmtId="0" fontId="31" fillId="25" borderId="33" xfId="0" applyFont="1" applyFill="1" applyBorder="1" applyAlignment="1">
      <alignment horizontal="right" vertical="center"/>
    </xf>
    <xf numFmtId="0" fontId="31" fillId="25" borderId="34" xfId="0" applyFont="1" applyFill="1" applyBorder="1" applyAlignment="1">
      <alignment horizontal="right" vertical="center"/>
    </xf>
    <xf numFmtId="0" fontId="31" fillId="28" borderId="33" xfId="0" applyFont="1" applyFill="1" applyBorder="1" applyAlignment="1">
      <alignment horizontal="right" vertical="center"/>
    </xf>
    <xf numFmtId="0" fontId="31" fillId="28" borderId="34" xfId="0" applyFont="1" applyFill="1" applyBorder="1" applyAlignment="1">
      <alignment horizontal="right" vertical="center"/>
    </xf>
    <xf numFmtId="0" fontId="0" fillId="28" borderId="0" xfId="0" applyFill="1"/>
    <xf numFmtId="0" fontId="7" fillId="28" borderId="0" xfId="0" applyFont="1" applyFill="1"/>
    <xf numFmtId="0" fontId="7" fillId="25" borderId="0" xfId="0" applyFont="1" applyFill="1"/>
    <xf numFmtId="17" fontId="3" fillId="0" borderId="7" xfId="0" quotePrefix="1" applyNumberFormat="1" applyFont="1" applyBorder="1" applyAlignment="1">
      <alignment horizontal="center" vertical="center"/>
    </xf>
    <xf numFmtId="0" fontId="25" fillId="0" borderId="6" xfId="0" applyFont="1" applyBorder="1" applyAlignment="1">
      <alignment horizontal="right" vertical="center"/>
    </xf>
    <xf numFmtId="0" fontId="25" fillId="0" borderId="1" xfId="0" applyFont="1" applyBorder="1" applyAlignment="1">
      <alignment horizontal="right" vertical="center"/>
    </xf>
    <xf numFmtId="0" fontId="7" fillId="0" borderId="7" xfId="0" applyFont="1" applyBorder="1" applyAlignment="1">
      <alignment horizontal="left" vertical="center"/>
    </xf>
    <xf numFmtId="0" fontId="3" fillId="0" borderId="6" xfId="0" applyFont="1" applyBorder="1" applyAlignment="1">
      <alignment horizontal="center" vertical="center"/>
    </xf>
    <xf numFmtId="0" fontId="4" fillId="29" borderId="0" xfId="0" applyFont="1" applyFill="1"/>
    <xf numFmtId="0" fontId="4" fillId="0" borderId="0" xfId="0" applyFont="1" applyAlignment="1">
      <alignment horizontal="left"/>
    </xf>
    <xf numFmtId="0" fontId="4" fillId="29" borderId="25" xfId="0" applyFont="1" applyFill="1" applyBorder="1"/>
    <xf numFmtId="0" fontId="0" fillId="0" borderId="38" xfId="0" applyBorder="1"/>
    <xf numFmtId="0" fontId="0" fillId="0" borderId="26" xfId="0" applyBorder="1"/>
    <xf numFmtId="0" fontId="3" fillId="0" borderId="27" xfId="0" applyFont="1" applyBorder="1" applyAlignment="1">
      <alignment horizontal="center"/>
    </xf>
    <xf numFmtId="0" fontId="4" fillId="30" borderId="3" xfId="0" applyFont="1" applyFill="1" applyBorder="1"/>
    <xf numFmtId="0" fontId="3" fillId="0" borderId="29" xfId="0" applyFont="1" applyBorder="1" applyAlignment="1">
      <alignment horizontal="center"/>
    </xf>
    <xf numFmtId="0" fontId="0" fillId="0" borderId="39" xfId="0" applyBorder="1"/>
    <xf numFmtId="0" fontId="3" fillId="0" borderId="39" xfId="0" applyFont="1" applyBorder="1" applyAlignment="1">
      <alignment horizontal="center"/>
    </xf>
    <xf numFmtId="0" fontId="4" fillId="21" borderId="25" xfId="0" applyFont="1" applyFill="1" applyBorder="1"/>
    <xf numFmtId="0" fontId="0" fillId="21" borderId="38" xfId="0" applyFill="1" applyBorder="1"/>
    <xf numFmtId="0" fontId="18" fillId="21" borderId="38" xfId="0" applyFont="1" applyFill="1" applyBorder="1"/>
    <xf numFmtId="0" fontId="3" fillId="21" borderId="38" xfId="0" applyFont="1" applyFill="1" applyBorder="1" applyAlignment="1">
      <alignment horizontal="center"/>
    </xf>
    <xf numFmtId="0" fontId="3" fillId="21" borderId="26" xfId="0" applyFont="1" applyFill="1" applyBorder="1" applyAlignment="1">
      <alignment horizontal="center"/>
    </xf>
    <xf numFmtId="0" fontId="0" fillId="21" borderId="27" xfId="0" applyFill="1" applyBorder="1"/>
    <xf numFmtId="0" fontId="3" fillId="21" borderId="28" xfId="0" applyFont="1" applyFill="1" applyBorder="1" applyAlignment="1">
      <alignment horizontal="center"/>
    </xf>
    <xf numFmtId="0" fontId="3" fillId="21" borderId="27" xfId="0" applyFont="1" applyFill="1" applyBorder="1" applyAlignment="1">
      <alignment horizontal="center"/>
    </xf>
    <xf numFmtId="0" fontId="3" fillId="21" borderId="27" xfId="0" applyFont="1" applyFill="1" applyBorder="1" applyAlignment="1">
      <alignment horizontal="left"/>
    </xf>
    <xf numFmtId="0" fontId="3" fillId="21" borderId="29" xfId="0" applyFont="1" applyFill="1" applyBorder="1" applyAlignment="1">
      <alignment horizontal="center"/>
    </xf>
    <xf numFmtId="0" fontId="3" fillId="21" borderId="39" xfId="0" applyFont="1" applyFill="1" applyBorder="1" applyAlignment="1">
      <alignment horizontal="center"/>
    </xf>
    <xf numFmtId="0" fontId="18" fillId="21" borderId="39" xfId="0" applyFont="1" applyFill="1" applyBorder="1"/>
    <xf numFmtId="0" fontId="0" fillId="21" borderId="39" xfId="0" applyFill="1" applyBorder="1"/>
    <xf numFmtId="0" fontId="3" fillId="21" borderId="30" xfId="0" applyFont="1" applyFill="1" applyBorder="1" applyAlignment="1">
      <alignment horizontal="center"/>
    </xf>
    <xf numFmtId="0" fontId="4" fillId="20" borderId="0" xfId="0" applyFont="1" applyFill="1" applyAlignment="1">
      <alignment horizontal="right"/>
    </xf>
    <xf numFmtId="0" fontId="4" fillId="21" borderId="0" xfId="0" applyFont="1" applyFill="1" applyAlignment="1">
      <alignment horizontal="right"/>
    </xf>
    <xf numFmtId="0" fontId="0" fillId="20" borderId="0" xfId="0" applyFill="1" applyAlignment="1">
      <alignment horizontal="center"/>
    </xf>
    <xf numFmtId="0" fontId="4" fillId="20" borderId="23" xfId="0" applyFont="1" applyFill="1" applyBorder="1" applyAlignment="1">
      <alignment horizontal="center"/>
    </xf>
    <xf numFmtId="0" fontId="4" fillId="21" borderId="38" xfId="0" applyFont="1" applyFill="1" applyBorder="1" applyAlignment="1">
      <alignment horizontal="center"/>
    </xf>
    <xf numFmtId="0" fontId="4" fillId="21" borderId="3" xfId="0" applyFont="1" applyFill="1" applyBorder="1" applyAlignment="1">
      <alignment horizontal="center"/>
    </xf>
    <xf numFmtId="0" fontId="0" fillId="21" borderId="3" xfId="0" applyFill="1" applyBorder="1" applyAlignment="1">
      <alignment horizontal="center"/>
    </xf>
    <xf numFmtId="0" fontId="0" fillId="21" borderId="28" xfId="0" applyFill="1" applyBorder="1" applyAlignment="1">
      <alignment horizontal="center"/>
    </xf>
    <xf numFmtId="0" fontId="4" fillId="21" borderId="39" xfId="0" applyFont="1" applyFill="1" applyBorder="1" applyAlignment="1">
      <alignment horizontal="center"/>
    </xf>
    <xf numFmtId="0" fontId="3" fillId="21" borderId="0" xfId="0" applyFont="1" applyFill="1" applyAlignment="1">
      <alignment horizontal="center"/>
    </xf>
    <xf numFmtId="0" fontId="3" fillId="21" borderId="0" xfId="0" applyFont="1" applyFill="1" applyAlignment="1">
      <alignment horizontal="left"/>
    </xf>
    <xf numFmtId="0" fontId="3" fillId="2" borderId="0" xfId="0" applyFont="1" applyFill="1" applyAlignment="1">
      <alignment horizontal="center"/>
    </xf>
    <xf numFmtId="2" fontId="4" fillId="0" borderId="0" xfId="0" quotePrefix="1" applyNumberFormat="1" applyFont="1"/>
    <xf numFmtId="0" fontId="4" fillId="0" borderId="0" xfId="0" applyFont="1" applyAlignment="1">
      <alignment vertical="center" wrapText="1"/>
    </xf>
    <xf numFmtId="0" fontId="0" fillId="0" borderId="0" xfId="0"/>
    <xf numFmtId="0" fontId="3" fillId="0" borderId="0" xfId="0" applyFont="1" applyAlignment="1">
      <alignment horizontal="center" vertical="center" textRotation="90"/>
    </xf>
    <xf numFmtId="0" fontId="4" fillId="0" borderId="8" xfId="0" applyFont="1" applyBorder="1" applyAlignment="1">
      <alignment vertical="top" wrapText="1"/>
    </xf>
    <xf numFmtId="0" fontId="22" fillId="0" borderId="9" xfId="0" applyFont="1" applyBorder="1" applyAlignment="1">
      <alignment vertical="top"/>
    </xf>
    <xf numFmtId="0" fontId="22" fillId="0" borderId="6" xfId="0" applyFont="1" applyBorder="1" applyAlignment="1">
      <alignment vertical="top"/>
    </xf>
    <xf numFmtId="0" fontId="23" fillId="0" borderId="10" xfId="0" applyFont="1" applyBorder="1" applyAlignment="1">
      <alignment horizontal="center"/>
    </xf>
    <xf numFmtId="0" fontId="22" fillId="0" borderId="10" xfId="0" applyFont="1" applyBorder="1"/>
    <xf numFmtId="0" fontId="22" fillId="0" borderId="5" xfId="0" applyFont="1" applyBorder="1"/>
    <xf numFmtId="0" fontId="27" fillId="11" borderId="12" xfId="0" applyFont="1" applyFill="1" applyBorder="1"/>
    <xf numFmtId="0" fontId="22" fillId="0" borderId="7" xfId="0" applyFont="1" applyBorder="1"/>
    <xf numFmtId="0" fontId="32" fillId="17" borderId="35" xfId="0" applyFont="1" applyFill="1" applyBorder="1" applyAlignment="1">
      <alignment horizontal="left" vertical="center"/>
    </xf>
    <xf numFmtId="0" fontId="32" fillId="17" borderId="36" xfId="0" applyFont="1" applyFill="1" applyBorder="1" applyAlignment="1">
      <alignment horizontal="left" vertical="center"/>
    </xf>
    <xf numFmtId="0" fontId="7" fillId="11" borderId="11" xfId="0" applyFont="1" applyFill="1" applyBorder="1"/>
    <xf numFmtId="0" fontId="32" fillId="17" borderId="37" xfId="0" applyFont="1" applyFill="1" applyBorder="1" applyAlignment="1">
      <alignment horizontal="left" vertical="center"/>
    </xf>
    <xf numFmtId="0" fontId="32" fillId="17" borderId="32" xfId="0" applyFont="1" applyFill="1" applyBorder="1" applyAlignment="1">
      <alignment horizontal="left" vertical="center"/>
    </xf>
    <xf numFmtId="0" fontId="25" fillId="12" borderId="8" xfId="0" applyFont="1" applyFill="1" applyBorder="1" applyAlignment="1">
      <alignment horizontal="center"/>
    </xf>
    <xf numFmtId="0" fontId="22" fillId="0" borderId="6" xfId="0" applyFont="1" applyBorder="1"/>
    <xf numFmtId="0" fontId="26" fillId="12" borderId="10" xfId="0" applyFont="1" applyFill="1" applyBorder="1" applyAlignment="1">
      <alignment horizontal="center"/>
    </xf>
    <xf numFmtId="0" fontId="26" fillId="12" borderId="11" xfId="0" applyFont="1" applyFill="1" applyBorder="1" applyAlignment="1">
      <alignment horizontal="center" vertical="top"/>
    </xf>
    <xf numFmtId="0" fontId="25" fillId="12" borderId="11" xfId="0" applyFont="1" applyFill="1" applyBorder="1" applyAlignment="1">
      <alignment horizontal="center"/>
    </xf>
    <xf numFmtId="0" fontId="26" fillId="12" borderId="12" xfId="0" applyFont="1" applyFill="1" applyBorder="1" applyAlignment="1">
      <alignment horizontal="center"/>
    </xf>
    <xf numFmtId="0" fontId="27" fillId="17" borderId="11" xfId="0" applyFont="1" applyFill="1" applyBorder="1" applyAlignment="1">
      <alignment horizontal="center"/>
    </xf>
    <xf numFmtId="0" fontId="27" fillId="17" borderId="5" xfId="0" applyFont="1" applyFill="1" applyBorder="1" applyAlignment="1">
      <alignment horizontal="center"/>
    </xf>
    <xf numFmtId="0" fontId="7" fillId="23" borderId="0" xfId="0" applyFont="1" applyFill="1"/>
    <xf numFmtId="0" fontId="0" fillId="23" borderId="0" xfId="0" applyFill="1"/>
    <xf numFmtId="0" fontId="0" fillId="0" borderId="0" xfId="0" applyFill="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6</xdr:col>
      <xdr:colOff>923925</xdr:colOff>
      <xdr:row>20</xdr:row>
      <xdr:rowOff>95250</xdr:rowOff>
    </xdr:from>
    <xdr:ext cx="609600" cy="266700"/>
    <xdr:sp macro="" textlink="">
      <xdr:nvSpPr>
        <xdr:cNvPr id="3" name="Shape 3">
          <a:extLst>
            <a:ext uri="{FF2B5EF4-FFF2-40B4-BE49-F238E27FC236}">
              <a16:creationId xmlns:a16="http://schemas.microsoft.com/office/drawing/2014/main" id="{00000000-0008-0000-0800-000003000000}"/>
            </a:ext>
          </a:extLst>
        </xdr:cNvPr>
        <xdr:cNvSpPr txBox="1"/>
      </xdr:nvSpPr>
      <xdr:spPr>
        <a:xfrm>
          <a:off x="1274525" y="1264925"/>
          <a:ext cx="931200" cy="4002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None/>
          </a:pPr>
          <a:r>
            <a:rPr lang="en-US" sz="1400">
              <a:solidFill>
                <a:srgbClr val="FF0000"/>
              </a:solidFill>
            </a:rPr>
            <a:t>couple</a:t>
          </a:r>
          <a:endParaRPr sz="1400">
            <a:solidFill>
              <a:srgbClr val="FF0000"/>
            </a:solidFill>
          </a:endParaRPr>
        </a:p>
      </xdr:txBody>
    </xdr:sp>
    <xdr:clientData fLocksWithSheet="0"/>
  </xdr:oneCellAnchor>
  <xdr:oneCellAnchor>
    <xdr:from>
      <xdr:col>2</xdr:col>
      <xdr:colOff>571500</xdr:colOff>
      <xdr:row>21</xdr:row>
      <xdr:rowOff>76200</xdr:rowOff>
    </xdr:from>
    <xdr:ext cx="1838325" cy="371475"/>
    <xdr:sp macro="" textlink="">
      <xdr:nvSpPr>
        <xdr:cNvPr id="4" name="Shape 4">
          <a:extLst>
            <a:ext uri="{FF2B5EF4-FFF2-40B4-BE49-F238E27FC236}">
              <a16:creationId xmlns:a16="http://schemas.microsoft.com/office/drawing/2014/main" id="{00000000-0008-0000-0800-000004000000}"/>
            </a:ext>
          </a:extLst>
        </xdr:cNvPr>
        <xdr:cNvSpPr txBox="1"/>
      </xdr:nvSpPr>
      <xdr:spPr>
        <a:xfrm>
          <a:off x="1205900" y="1274725"/>
          <a:ext cx="1823400" cy="354000"/>
        </a:xfrm>
        <a:prstGeom prst="rect">
          <a:avLst/>
        </a:prstGeom>
        <a:noFill/>
        <a:ln>
          <a:noFill/>
        </a:ln>
      </xdr:spPr>
      <xdr:txBody>
        <a:bodyPr spcFirstLastPara="1" wrap="square" lIns="91425" tIns="91425" rIns="91425" bIns="91425" anchor="t" anchorCtr="0">
          <a:spAutoFit/>
        </a:bodyPr>
        <a:lstStyle/>
        <a:p>
          <a:pPr marL="457200" lvl="0" indent="0" algn="l" rtl="0">
            <a:spcBef>
              <a:spcPts val="0"/>
            </a:spcBef>
            <a:spcAft>
              <a:spcPts val="0"/>
            </a:spcAft>
            <a:buNone/>
          </a:pPr>
          <a:r>
            <a:rPr lang="en-US" sz="1100">
              <a:solidFill>
                <a:srgbClr val="FF0000"/>
              </a:solidFill>
            </a:rPr>
            <a:t>two</a:t>
          </a:r>
          <a:endParaRPr sz="1100">
            <a:solidFill>
              <a:srgbClr val="FF0000"/>
            </a:solidFill>
          </a:endParaRPr>
        </a:p>
      </xdr:txBody>
    </xdr:sp>
    <xdr:clientData fLocksWithSheet="0"/>
  </xdr:oneCellAnchor>
  <xdr:oneCellAnchor>
    <xdr:from>
      <xdr:col>0</xdr:col>
      <xdr:colOff>589844</xdr:colOff>
      <xdr:row>4</xdr:row>
      <xdr:rowOff>15875</xdr:rowOff>
    </xdr:from>
    <xdr:ext cx="11277600" cy="15954375"/>
    <xdr:pic>
      <xdr:nvPicPr>
        <xdr:cNvPr id="2" name="image1.jpg" title="Image">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589844" y="777875"/>
          <a:ext cx="11277600" cy="15954375"/>
        </a:xfrm>
        <a:prstGeom prst="rect">
          <a:avLst/>
        </a:prstGeom>
        <a:noFill/>
      </xdr:spPr>
    </xdr:pic>
    <xdr:clientData fLocksWithSheet="0"/>
  </xdr:oneCellAnchor>
  <xdr:oneCellAnchor>
    <xdr:from>
      <xdr:col>0</xdr:col>
      <xdr:colOff>1055075</xdr:colOff>
      <xdr:row>24</xdr:row>
      <xdr:rowOff>130365</xdr:rowOff>
    </xdr:from>
    <xdr:ext cx="1592387" cy="239809"/>
    <xdr:sp macro="" textlink="">
      <xdr:nvSpPr>
        <xdr:cNvPr id="5" name="CasellaDiTesto 4">
          <a:extLst>
            <a:ext uri="{FF2B5EF4-FFF2-40B4-BE49-F238E27FC236}">
              <a16:creationId xmlns:a16="http://schemas.microsoft.com/office/drawing/2014/main" id="{142723B5-26B7-84D8-4B76-CDB46DC0EBAB}"/>
            </a:ext>
          </a:extLst>
        </xdr:cNvPr>
        <xdr:cNvSpPr txBox="1"/>
      </xdr:nvSpPr>
      <xdr:spPr>
        <a:xfrm>
          <a:off x="1055075" y="4819596"/>
          <a:ext cx="1592387" cy="239809"/>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it-IT" sz="1000" kern="1200">
              <a:solidFill>
                <a:schemeClr val="tx1"/>
              </a:solidFill>
            </a:rPr>
            <a:t>bundle</a:t>
          </a:r>
          <a:r>
            <a:rPr lang="it-IT" sz="1000" kern="1200">
              <a:solidFill>
                <a:srgbClr val="FF0000"/>
              </a:solidFill>
            </a:rPr>
            <a:t> (2 instructions) </a:t>
          </a:r>
          <a:r>
            <a:rPr lang="it-IT" sz="1000" kern="1200">
              <a:solidFill>
                <a:schemeClr val="tx1"/>
              </a:solidFill>
            </a:rPr>
            <a:t>is</a:t>
          </a:r>
        </a:p>
      </xdr:txBody>
    </xdr:sp>
    <xdr:clientData/>
  </xdr:oneCellAnchor>
  <xdr:oneCellAnchor>
    <xdr:from>
      <xdr:col>3</xdr:col>
      <xdr:colOff>78696</xdr:colOff>
      <xdr:row>26</xdr:row>
      <xdr:rowOff>8251</xdr:rowOff>
    </xdr:from>
    <xdr:ext cx="1121836" cy="239809"/>
    <xdr:sp macro="" textlink="">
      <xdr:nvSpPr>
        <xdr:cNvPr id="6" name="CasellaDiTesto 5">
          <a:extLst>
            <a:ext uri="{FF2B5EF4-FFF2-40B4-BE49-F238E27FC236}">
              <a16:creationId xmlns:a16="http://schemas.microsoft.com/office/drawing/2014/main" id="{B36E6A0B-BFE7-CC42-9484-9147B6C285A5}"/>
            </a:ext>
          </a:extLst>
        </xdr:cNvPr>
        <xdr:cNvSpPr txBox="1"/>
      </xdr:nvSpPr>
      <xdr:spPr>
        <a:xfrm>
          <a:off x="3390465" y="5088251"/>
          <a:ext cx="1121836" cy="239809"/>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it-IT" sz="1000" kern="1200">
              <a:solidFill>
                <a:srgbClr val="FF0000"/>
              </a:solidFill>
            </a:rPr>
            <a:t>2 instructions</a:t>
          </a:r>
        </a:p>
      </xdr:txBody>
    </xdr:sp>
    <xdr:clientData/>
  </xdr:oneCellAnchor>
  <xdr:oneCellAnchor>
    <xdr:from>
      <xdr:col>6</xdr:col>
      <xdr:colOff>406941</xdr:colOff>
      <xdr:row>24</xdr:row>
      <xdr:rowOff>131343</xdr:rowOff>
    </xdr:from>
    <xdr:ext cx="765368" cy="239809"/>
    <xdr:sp macro="" textlink="">
      <xdr:nvSpPr>
        <xdr:cNvPr id="7" name="CasellaDiTesto 6">
          <a:extLst>
            <a:ext uri="{FF2B5EF4-FFF2-40B4-BE49-F238E27FC236}">
              <a16:creationId xmlns:a16="http://schemas.microsoft.com/office/drawing/2014/main" id="{2C8581BC-F593-2B47-91A7-1217F50763C2}"/>
            </a:ext>
          </a:extLst>
        </xdr:cNvPr>
        <xdr:cNvSpPr txBox="1"/>
      </xdr:nvSpPr>
      <xdr:spPr>
        <a:xfrm>
          <a:off x="7030479" y="4820574"/>
          <a:ext cx="765368" cy="239809"/>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it-IT" sz="1000" kern="1200">
              <a:solidFill>
                <a:srgbClr val="FF0000"/>
              </a:solidFill>
            </a:rPr>
            <a:t>are</a:t>
          </a:r>
          <a:r>
            <a:rPr lang="it-IT" sz="1000" kern="1200" baseline="0">
              <a:solidFill>
                <a:srgbClr val="FF0000"/>
              </a:solidFill>
            </a:rPr>
            <a:t>  2       </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W50"/>
  <sheetViews>
    <sheetView topLeftCell="B23" zoomScale="130" zoomScaleNormal="130" workbookViewId="0">
      <selection activeCell="W11" sqref="W11"/>
    </sheetView>
  </sheetViews>
  <sheetFormatPr baseColWidth="10" defaultColWidth="14.5" defaultRowHeight="15.75" customHeight="1"/>
  <cols>
    <col min="2" max="2" width="64.83203125" customWidth="1"/>
    <col min="4" max="4" width="7.6640625" customWidth="1"/>
    <col min="5" max="14" width="10.1640625" customWidth="1"/>
    <col min="15" max="17" width="6.83203125" customWidth="1"/>
    <col min="18" max="18" width="23.5" customWidth="1"/>
    <col min="19" max="19" width="18" customWidth="1"/>
    <col min="20" max="20" width="6.83203125" customWidth="1"/>
    <col min="21" max="21" width="20.33203125" customWidth="1"/>
    <col min="22" max="40" width="6.83203125" customWidth="1"/>
  </cols>
  <sheetData>
    <row r="1" spans="1:23" ht="13">
      <c r="A1" s="1"/>
      <c r="B1" s="2"/>
    </row>
    <row r="2" spans="1:23" ht="13">
      <c r="A2" s="3"/>
      <c r="B2" s="2"/>
    </row>
    <row r="3" spans="1:23" ht="13">
      <c r="C3" s="4"/>
      <c r="D3" s="4"/>
      <c r="E3" s="4"/>
      <c r="F3" s="4"/>
      <c r="G3" s="4"/>
      <c r="I3" s="5" t="s">
        <v>0</v>
      </c>
      <c r="J3" s="5"/>
    </row>
    <row r="4" spans="1:23" ht="28">
      <c r="B4" s="285" t="s">
        <v>129</v>
      </c>
      <c r="C4" s="7" t="s">
        <v>1</v>
      </c>
      <c r="D4" s="8" t="s">
        <v>2</v>
      </c>
      <c r="E4" s="8" t="s">
        <v>3</v>
      </c>
      <c r="F4" s="8" t="s">
        <v>4</v>
      </c>
      <c r="G4" s="9" t="s">
        <v>5</v>
      </c>
      <c r="H4" s="10" t="s">
        <v>6</v>
      </c>
      <c r="I4" s="11" t="s">
        <v>7</v>
      </c>
      <c r="J4" s="12" t="s">
        <v>8</v>
      </c>
    </row>
    <row r="5" spans="1:23" ht="13">
      <c r="B5" s="286"/>
      <c r="C5" s="4" t="s">
        <v>9</v>
      </c>
      <c r="D5" s="13" t="s">
        <v>175</v>
      </c>
      <c r="E5" s="13">
        <v>32</v>
      </c>
      <c r="F5" s="13">
        <v>2</v>
      </c>
      <c r="G5" s="13">
        <v>4</v>
      </c>
      <c r="H5" s="283">
        <f>LOG(E5,2)</f>
        <v>5</v>
      </c>
      <c r="I5" s="283">
        <f>LOG(256*2^10/E5/F5,2)</f>
        <v>12</v>
      </c>
      <c r="J5" s="283">
        <f>48-I5-H5</f>
        <v>31</v>
      </c>
    </row>
    <row r="6" spans="1:23" ht="13">
      <c r="B6" s="286"/>
      <c r="C6" s="4" t="s">
        <v>10</v>
      </c>
      <c r="D6" s="13">
        <v>4</v>
      </c>
      <c r="E6" s="13">
        <v>64</v>
      </c>
      <c r="F6" s="13">
        <v>4</v>
      </c>
      <c r="G6" s="13">
        <v>6</v>
      </c>
      <c r="H6" s="283">
        <f t="shared" ref="H6:H7" si="0">LOG(E6,2)</f>
        <v>6</v>
      </c>
      <c r="I6" s="283">
        <f>LOG(4*2^20/E6/F6,2)</f>
        <v>14</v>
      </c>
      <c r="J6" s="283">
        <f t="shared" ref="J6:J7" si="1">48-I6-H6</f>
        <v>28</v>
      </c>
    </row>
    <row r="7" spans="1:23" ht="57" customHeight="1">
      <c r="B7" s="286"/>
      <c r="C7" s="4" t="s">
        <v>11</v>
      </c>
      <c r="D7" s="13">
        <v>32</v>
      </c>
      <c r="E7" s="13">
        <v>64</v>
      </c>
      <c r="F7" s="13">
        <v>8</v>
      </c>
      <c r="G7" s="13">
        <v>20</v>
      </c>
      <c r="H7" s="283">
        <f t="shared" si="0"/>
        <v>6</v>
      </c>
      <c r="I7" s="283">
        <f>LOG(32*2^20/E7/F7,2)</f>
        <v>16</v>
      </c>
      <c r="J7" s="283">
        <f t="shared" si="1"/>
        <v>26</v>
      </c>
    </row>
    <row r="8" spans="1:23" ht="42">
      <c r="B8" s="14" t="s">
        <v>155</v>
      </c>
      <c r="C8" s="4"/>
      <c r="D8" s="4"/>
      <c r="E8" s="4"/>
      <c r="F8" s="4"/>
      <c r="G8" s="4"/>
      <c r="N8" s="99" t="s">
        <v>417</v>
      </c>
      <c r="O8">
        <f>2^16</f>
        <v>65536</v>
      </c>
      <c r="P8" s="99" t="s">
        <v>418</v>
      </c>
    </row>
    <row r="9" spans="1:23" ht="16">
      <c r="B9" s="15"/>
      <c r="N9" s="99" t="s">
        <v>415</v>
      </c>
      <c r="O9" s="99" t="s">
        <v>416</v>
      </c>
      <c r="R9">
        <f>HEX2DEC(N9)</f>
        <v>2880154536</v>
      </c>
      <c r="S9">
        <f>ROUNDDOWN(R9/64,0)</f>
        <v>45002414</v>
      </c>
      <c r="U9">
        <f>ROUNDDOWN(S9*2^-16,0)</f>
        <v>686</v>
      </c>
      <c r="V9">
        <f>S9-U9*2^16</f>
        <v>44718</v>
      </c>
      <c r="W9" s="99" t="s">
        <v>419</v>
      </c>
    </row>
    <row r="10" spans="1:23" ht="13">
      <c r="B10" s="4" t="s">
        <v>170</v>
      </c>
      <c r="R10" s="284"/>
      <c r="V10">
        <f>V9+63</f>
        <v>44781</v>
      </c>
      <c r="W10" s="99" t="s">
        <v>420</v>
      </c>
    </row>
    <row r="11" spans="1:23" ht="13">
      <c r="B11" s="4" t="s">
        <v>171</v>
      </c>
      <c r="R11" s="117"/>
      <c r="V11">
        <f>V10+1</f>
        <v>44782</v>
      </c>
      <c r="W11" s="99" t="s">
        <v>421</v>
      </c>
    </row>
    <row r="12" spans="1:23" ht="13">
      <c r="B12" s="99" t="s">
        <v>172</v>
      </c>
    </row>
    <row r="13" spans="1:23" ht="13">
      <c r="B13" s="99" t="s">
        <v>173</v>
      </c>
      <c r="N13" s="99" t="s">
        <v>422</v>
      </c>
      <c r="O13" s="99" t="s">
        <v>416</v>
      </c>
      <c r="R13">
        <f>HEX2DEC(N13)</f>
        <v>2880158632</v>
      </c>
      <c r="S13">
        <f>ROUNDDOWN(R13/64,0)</f>
        <v>45002478</v>
      </c>
      <c r="U13">
        <f>ROUNDDOWN(S13*2^-16,0)</f>
        <v>686</v>
      </c>
      <c r="V13">
        <f>S13-U13*2^16</f>
        <v>44782</v>
      </c>
    </row>
    <row r="14" spans="1:23" ht="13">
      <c r="B14" s="99" t="s">
        <v>130</v>
      </c>
      <c r="F14" s="99" t="s">
        <v>219</v>
      </c>
      <c r="H14" s="4" t="s">
        <v>212</v>
      </c>
      <c r="J14" s="99" t="s">
        <v>213</v>
      </c>
      <c r="K14" s="97"/>
      <c r="R14" s="284"/>
      <c r="V14">
        <f>V13-63</f>
        <v>44719</v>
      </c>
    </row>
    <row r="15" spans="1:23" ht="13">
      <c r="J15" s="99" t="s">
        <v>214</v>
      </c>
      <c r="R15" s="117"/>
      <c r="V15">
        <f>V14-1</f>
        <v>44718</v>
      </c>
    </row>
    <row r="16" spans="1:23" ht="42">
      <c r="B16" s="101" t="s">
        <v>196</v>
      </c>
      <c r="D16" s="113" t="s">
        <v>149</v>
      </c>
    </row>
    <row r="17" spans="2:13" ht="14" thickBot="1">
      <c r="B17" s="2"/>
      <c r="D17" s="112" t="s">
        <v>197</v>
      </c>
      <c r="G17" s="117" t="s">
        <v>217</v>
      </c>
      <c r="H17" s="117" t="s">
        <v>218</v>
      </c>
      <c r="K17" s="99" t="s">
        <v>215</v>
      </c>
      <c r="M17" s="99" t="s">
        <v>216</v>
      </c>
    </row>
    <row r="18" spans="2:13" ht="14" thickBot="1">
      <c r="E18" s="132" t="s">
        <v>9</v>
      </c>
      <c r="F18" s="129"/>
      <c r="G18" s="130"/>
      <c r="H18" s="130"/>
      <c r="I18" s="131"/>
      <c r="J18" s="129"/>
      <c r="K18" s="133"/>
      <c r="L18" s="130"/>
      <c r="M18" s="131"/>
    </row>
    <row r="19" spans="2:13" ht="14" thickBot="1">
      <c r="E19" s="132"/>
    </row>
    <row r="20" spans="2:13" ht="14" thickBot="1">
      <c r="E20" s="132" t="s">
        <v>10</v>
      </c>
      <c r="F20" s="126"/>
      <c r="G20" s="127"/>
      <c r="H20" s="127"/>
      <c r="I20" s="127"/>
      <c r="J20" s="127"/>
      <c r="K20" s="127"/>
      <c r="L20" s="127"/>
      <c r="M20" s="128"/>
    </row>
    <row r="21" spans="2:13" ht="14" thickBot="1">
      <c r="E21" s="132"/>
    </row>
    <row r="22" spans="2:13" ht="14" thickBot="1">
      <c r="E22" s="132" t="s">
        <v>11</v>
      </c>
      <c r="F22" s="123"/>
      <c r="G22" s="124"/>
      <c r="H22" s="124"/>
      <c r="I22" s="124"/>
      <c r="J22" s="124"/>
      <c r="K22" s="124"/>
      <c r="L22" s="124"/>
      <c r="M22" s="125"/>
    </row>
    <row r="24" spans="2:13" ht="13"/>
    <row r="25" spans="2:13" ht="13"/>
    <row r="26" spans="2:13" ht="13"/>
    <row r="27" spans="2:13" ht="13"/>
    <row r="29" spans="2:13" ht="13"/>
    <row r="30" spans="2:13" ht="13"/>
    <row r="31" spans="2:13" ht="13"/>
    <row r="32" spans="2:13" ht="13"/>
    <row r="33" spans="2:19" ht="15.75" customHeight="1">
      <c r="B33" s="108"/>
    </row>
    <row r="34" spans="2:19" ht="13"/>
    <row r="35" spans="2:19" ht="13">
      <c r="B35" t="s">
        <v>12</v>
      </c>
    </row>
    <row r="36" spans="2:19" ht="13">
      <c r="B36" s="4" t="s">
        <v>13</v>
      </c>
    </row>
    <row r="37" spans="2:19" ht="13">
      <c r="B37" s="4" t="s">
        <v>154</v>
      </c>
      <c r="F37" s="4" t="s">
        <v>14</v>
      </c>
    </row>
    <row r="38" spans="2:19" ht="28">
      <c r="C38" s="16" t="s">
        <v>15</v>
      </c>
      <c r="D38" s="12" t="s">
        <v>16</v>
      </c>
      <c r="E38" s="12" t="s">
        <v>17</v>
      </c>
      <c r="F38" s="17" t="s">
        <v>18</v>
      </c>
      <c r="G38" s="17" t="s">
        <v>19</v>
      </c>
      <c r="H38" s="17" t="s">
        <v>114</v>
      </c>
      <c r="I38" s="17" t="s">
        <v>115</v>
      </c>
      <c r="J38" s="17" t="s">
        <v>20</v>
      </c>
      <c r="K38" s="17" t="s">
        <v>21</v>
      </c>
      <c r="L38" s="17" t="s">
        <v>116</v>
      </c>
      <c r="M38" s="17" t="s">
        <v>117</v>
      </c>
      <c r="N38" s="18" t="s">
        <v>118</v>
      </c>
      <c r="O38" s="18" t="s">
        <v>119</v>
      </c>
      <c r="P38" s="18" t="s">
        <v>120</v>
      </c>
      <c r="Q38" s="18" t="s">
        <v>121</v>
      </c>
      <c r="R38" s="19" t="s">
        <v>11</v>
      </c>
    </row>
    <row r="39" spans="2:19" ht="13">
      <c r="F39" s="98"/>
      <c r="G39" s="98"/>
      <c r="H39" s="98"/>
      <c r="I39" s="98"/>
      <c r="J39" s="98"/>
      <c r="K39" s="98"/>
      <c r="L39" s="98"/>
      <c r="M39" s="98"/>
      <c r="N39" s="98"/>
      <c r="O39" s="98"/>
      <c r="P39" s="98"/>
      <c r="Q39" s="98"/>
      <c r="R39" s="98"/>
    </row>
    <row r="40" spans="2:19" ht="13">
      <c r="B40" s="106" t="s">
        <v>172</v>
      </c>
      <c r="C40" s="20" t="s">
        <v>25</v>
      </c>
      <c r="D40" s="13" t="s">
        <v>23</v>
      </c>
      <c r="E40" s="13" t="s">
        <v>26</v>
      </c>
      <c r="F40" s="98"/>
      <c r="G40" s="98"/>
      <c r="H40" s="98"/>
      <c r="I40" s="98"/>
      <c r="J40" s="98" t="s">
        <v>229</v>
      </c>
      <c r="K40" s="98"/>
      <c r="L40" s="98"/>
      <c r="M40" s="98"/>
      <c r="N40" s="98"/>
      <c r="O40" s="98"/>
      <c r="P40" s="98" t="s">
        <v>275</v>
      </c>
      <c r="Q40" s="98"/>
      <c r="R40" s="98" t="s">
        <v>275</v>
      </c>
    </row>
    <row r="41" spans="2:19" ht="13">
      <c r="B41" s="106" t="s">
        <v>173</v>
      </c>
      <c r="C41" s="20" t="s">
        <v>22</v>
      </c>
      <c r="D41" s="13" t="s">
        <v>27</v>
      </c>
      <c r="E41" s="13" t="s">
        <v>29</v>
      </c>
      <c r="F41" s="98"/>
      <c r="G41" s="98" t="s">
        <v>229</v>
      </c>
      <c r="H41" s="98"/>
      <c r="I41" s="98"/>
      <c r="J41" s="98" t="s">
        <v>275</v>
      </c>
      <c r="K41" s="98"/>
      <c r="L41" s="98"/>
      <c r="M41" s="98"/>
      <c r="N41" s="98" t="s">
        <v>275</v>
      </c>
      <c r="O41" s="98"/>
      <c r="P41" s="98" t="s">
        <v>275</v>
      </c>
      <c r="Q41" s="98"/>
      <c r="R41" s="98" t="s">
        <v>275</v>
      </c>
      <c r="S41" s="99"/>
    </row>
    <row r="42" spans="2:19" ht="13">
      <c r="B42" s="106" t="s">
        <v>130</v>
      </c>
      <c r="C42" s="20" t="s">
        <v>22</v>
      </c>
      <c r="D42" s="13" t="s">
        <v>23</v>
      </c>
      <c r="E42" s="13" t="s">
        <v>28</v>
      </c>
      <c r="F42" s="98" t="s">
        <v>276</v>
      </c>
      <c r="G42" s="98"/>
      <c r="H42" s="98"/>
      <c r="I42" s="98"/>
      <c r="J42" s="98" t="s">
        <v>276</v>
      </c>
      <c r="K42" s="98"/>
      <c r="L42" s="98"/>
      <c r="M42" s="98"/>
      <c r="N42" s="98" t="s">
        <v>276</v>
      </c>
      <c r="O42" s="98"/>
      <c r="P42" s="98" t="s">
        <v>276</v>
      </c>
      <c r="Q42" s="98"/>
      <c r="R42" s="98" t="s">
        <v>276</v>
      </c>
    </row>
    <row r="43" spans="2:19" ht="13">
      <c r="B43" s="20" t="s">
        <v>171</v>
      </c>
      <c r="C43" s="20" t="s">
        <v>25</v>
      </c>
      <c r="D43" s="13" t="s">
        <v>27</v>
      </c>
      <c r="E43" s="13" t="s">
        <v>24</v>
      </c>
      <c r="F43" s="98"/>
      <c r="G43" s="98" t="s">
        <v>276</v>
      </c>
      <c r="H43" s="98"/>
      <c r="I43" s="98"/>
      <c r="J43" s="98"/>
      <c r="K43" s="98" t="s">
        <v>276</v>
      </c>
      <c r="L43" s="98"/>
      <c r="M43" s="98"/>
      <c r="N43" s="98" t="s">
        <v>276</v>
      </c>
      <c r="O43" s="98"/>
      <c r="P43" s="98" t="s">
        <v>276</v>
      </c>
      <c r="Q43" s="98"/>
      <c r="R43" s="98" t="s">
        <v>276</v>
      </c>
    </row>
    <row r="44" spans="2:19" ht="13">
      <c r="E44" s="4"/>
      <c r="F44" s="22"/>
      <c r="G44" s="22"/>
      <c r="H44" s="22"/>
      <c r="I44" s="22"/>
      <c r="J44" s="22"/>
      <c r="K44" s="22"/>
      <c r="L44" s="4"/>
      <c r="N44" s="22"/>
    </row>
    <row r="46" spans="2:19" ht="13"/>
    <row r="47" spans="2:19" ht="13"/>
    <row r="48" spans="2:19" ht="13"/>
    <row r="49" spans="17:17" ht="13"/>
    <row r="50" spans="17:17" ht="15.75" customHeight="1">
      <c r="Q50" s="99"/>
    </row>
  </sheetData>
  <mergeCells count="1">
    <mergeCell ref="B4:B7"/>
  </mergeCells>
  <printOptions horizontalCentered="1" gridLines="1"/>
  <pageMargins left="0.7" right="0.7" top="0.75" bottom="0.75" header="0" footer="0"/>
  <pageSetup paperSize="9" fitToHeight="0" pageOrder="overThenDown" orientation="landscape" cellComments="atEnd"/>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O85"/>
  <sheetViews>
    <sheetView topLeftCell="A84" zoomScaleNormal="100" workbookViewId="0">
      <selection activeCell="M65" sqref="M65"/>
    </sheetView>
  </sheetViews>
  <sheetFormatPr baseColWidth="10" defaultColWidth="14.5" defaultRowHeight="15.75" customHeight="1"/>
  <cols>
    <col min="2" max="2" width="59.1640625" customWidth="1"/>
    <col min="3" max="3" width="28.6640625" customWidth="1"/>
    <col min="4" max="4" width="21" customWidth="1"/>
    <col min="5" max="5" width="6.33203125" customWidth="1"/>
    <col min="6" max="6" width="10.5" customWidth="1"/>
    <col min="7" max="7" width="9.5" customWidth="1"/>
    <col min="8" max="8" width="10" customWidth="1"/>
    <col min="9" max="9" width="10.1640625" customWidth="1"/>
    <col min="10" max="11" width="10.83203125" customWidth="1"/>
    <col min="12" max="12" width="7" customWidth="1"/>
    <col min="13" max="13" width="10.1640625" customWidth="1"/>
    <col min="14" max="14" width="7.6640625" customWidth="1"/>
    <col min="15" max="15" width="16.5" customWidth="1"/>
  </cols>
  <sheetData>
    <row r="1" spans="1:14" ht="15.75" customHeight="1">
      <c r="A1" s="23"/>
    </row>
    <row r="2" spans="1:14" ht="131" customHeight="1">
      <c r="A2" s="3"/>
      <c r="B2" s="111" t="s">
        <v>188</v>
      </c>
    </row>
    <row r="3" spans="1:14" ht="17" customHeight="1">
      <c r="B3" s="25"/>
    </row>
    <row r="4" spans="1:14" ht="15.75" customHeight="1">
      <c r="D4" s="26" t="s">
        <v>136</v>
      </c>
      <c r="E4" s="27" t="s">
        <v>137</v>
      </c>
      <c r="F4" s="27" t="s">
        <v>138</v>
      </c>
      <c r="G4" s="109" t="s">
        <v>139</v>
      </c>
      <c r="H4" s="99"/>
      <c r="L4" s="29" t="s">
        <v>140</v>
      </c>
      <c r="M4" s="30" t="s">
        <v>141</v>
      </c>
      <c r="N4" s="30" t="s">
        <v>31</v>
      </c>
    </row>
    <row r="5" spans="1:14" ht="15.75" customHeight="1">
      <c r="B5" s="110" t="s">
        <v>142</v>
      </c>
      <c r="D5" s="26" t="s">
        <v>143</v>
      </c>
      <c r="E5" s="27" t="s">
        <v>144</v>
      </c>
      <c r="F5" s="27" t="s">
        <v>145</v>
      </c>
      <c r="G5" s="28" t="s">
        <v>30</v>
      </c>
      <c r="H5" s="33" t="s">
        <v>122</v>
      </c>
      <c r="I5" s="4"/>
      <c r="J5" s="4"/>
      <c r="L5" s="29" t="s">
        <v>146</v>
      </c>
      <c r="M5" s="30" t="s">
        <v>147</v>
      </c>
      <c r="N5" s="30" t="s">
        <v>148</v>
      </c>
    </row>
    <row r="6" spans="1:14" ht="15.75" customHeight="1">
      <c r="B6" s="33" t="s">
        <v>34</v>
      </c>
      <c r="G6" s="31" t="s">
        <v>32</v>
      </c>
      <c r="H6" s="32" t="s">
        <v>33</v>
      </c>
      <c r="I6" s="32" t="s">
        <v>131</v>
      </c>
      <c r="J6" s="4"/>
      <c r="L6" s="102"/>
    </row>
    <row r="7" spans="1:14" ht="15.75" customHeight="1">
      <c r="B7" s="32" t="s">
        <v>39</v>
      </c>
      <c r="E7" s="4"/>
      <c r="G7" s="34" t="s">
        <v>35</v>
      </c>
      <c r="H7" s="35" t="s">
        <v>36</v>
      </c>
      <c r="I7" s="35" t="s">
        <v>37</v>
      </c>
      <c r="J7" s="35" t="s">
        <v>38</v>
      </c>
      <c r="K7" s="35" t="s">
        <v>158</v>
      </c>
      <c r="L7" s="102"/>
    </row>
    <row r="8" spans="1:14" ht="15.75" customHeight="1">
      <c r="B8" s="35" t="s">
        <v>40</v>
      </c>
      <c r="D8" s="4"/>
    </row>
    <row r="9" spans="1:14" ht="15.75" customHeight="1">
      <c r="B9" s="25"/>
    </row>
    <row r="10" spans="1:14" ht="78" customHeight="1">
      <c r="B10" s="94" t="s">
        <v>198</v>
      </c>
    </row>
    <row r="11" spans="1:14" ht="77" customHeight="1">
      <c r="B11" s="162" t="s">
        <v>247</v>
      </c>
    </row>
    <row r="13" spans="1:14" ht="15.75" customHeight="1">
      <c r="B13" s="25"/>
      <c r="E13" s="4" t="s">
        <v>41</v>
      </c>
    </row>
    <row r="14" spans="1:14" ht="15.75" customHeight="1">
      <c r="B14" s="25"/>
    </row>
    <row r="15" spans="1:14" ht="49" customHeight="1">
      <c r="B15" s="94" t="s">
        <v>199</v>
      </c>
      <c r="E15" s="36"/>
      <c r="F15" s="165" t="s">
        <v>248</v>
      </c>
      <c r="G15" s="165" t="s">
        <v>249</v>
      </c>
      <c r="H15" s="165" t="s">
        <v>250</v>
      </c>
      <c r="I15" s="165" t="s">
        <v>251</v>
      </c>
    </row>
    <row r="16" spans="1:14" ht="15.75" customHeight="1">
      <c r="B16" s="25"/>
      <c r="D16" s="287" t="s">
        <v>42</v>
      </c>
      <c r="E16" s="164" t="s">
        <v>248</v>
      </c>
      <c r="F16" s="98">
        <v>2</v>
      </c>
      <c r="G16" s="98">
        <v>1</v>
      </c>
      <c r="H16" s="98" t="s">
        <v>254</v>
      </c>
      <c r="I16" s="98" t="s">
        <v>254</v>
      </c>
    </row>
    <row r="17" spans="2:9" ht="15.75" customHeight="1">
      <c r="D17" s="286"/>
      <c r="E17" s="164" t="s">
        <v>249</v>
      </c>
      <c r="F17" s="98">
        <v>2</v>
      </c>
      <c r="G17" s="98">
        <v>1</v>
      </c>
      <c r="H17" s="98" t="s">
        <v>254</v>
      </c>
      <c r="I17" s="98" t="s">
        <v>254</v>
      </c>
    </row>
    <row r="18" spans="2:9" ht="15.75" customHeight="1">
      <c r="D18" s="286"/>
      <c r="E18" s="164" t="s">
        <v>252</v>
      </c>
      <c r="F18" s="98">
        <v>2</v>
      </c>
      <c r="G18" s="98">
        <v>1</v>
      </c>
      <c r="H18" s="98">
        <v>2</v>
      </c>
      <c r="I18" s="98">
        <v>4</v>
      </c>
    </row>
    <row r="19" spans="2:9" ht="15.75" customHeight="1">
      <c r="D19" s="286"/>
      <c r="E19" s="164" t="s">
        <v>250</v>
      </c>
      <c r="F19" s="98" t="s">
        <v>254</v>
      </c>
      <c r="G19" s="98">
        <v>1</v>
      </c>
      <c r="H19" s="98">
        <v>2</v>
      </c>
      <c r="I19" s="98">
        <v>4</v>
      </c>
    </row>
    <row r="20" spans="2:9" ht="15.75" customHeight="1">
      <c r="B20" s="4"/>
      <c r="D20" s="286"/>
      <c r="E20" s="164" t="s">
        <v>251</v>
      </c>
      <c r="F20" s="98" t="s">
        <v>254</v>
      </c>
      <c r="G20" s="98">
        <v>1</v>
      </c>
      <c r="H20" s="98">
        <v>2</v>
      </c>
      <c r="I20" s="98">
        <v>4</v>
      </c>
    </row>
    <row r="21" spans="2:9" ht="15.75" customHeight="1">
      <c r="B21" s="25"/>
      <c r="E21" s="37"/>
      <c r="F21" s="21"/>
      <c r="G21" s="21"/>
      <c r="H21" s="21"/>
      <c r="I21" s="21"/>
    </row>
    <row r="22" spans="2:9" ht="15.75" customHeight="1">
      <c r="B22" s="25"/>
    </row>
    <row r="23" spans="2:9" ht="15.75" customHeight="1">
      <c r="E23" s="163" t="s">
        <v>253</v>
      </c>
    </row>
    <row r="25" spans="2:9" ht="15.75" hidden="1" customHeight="1"/>
    <row r="26" spans="2:9" ht="7" hidden="1" customHeight="1"/>
    <row r="27" spans="2:9" ht="15" hidden="1" customHeight="1"/>
    <row r="28" spans="2:9" ht="1" hidden="1" customHeight="1"/>
    <row r="29" spans="2:9" ht="13">
      <c r="B29" s="101"/>
    </row>
    <row r="30" spans="2:9" ht="15.75" customHeight="1">
      <c r="B30" s="99" t="s">
        <v>200</v>
      </c>
    </row>
    <row r="31" spans="2:9" ht="15.75" customHeight="1">
      <c r="E31" s="12" t="s">
        <v>257</v>
      </c>
    </row>
    <row r="32" spans="2:9" ht="15.75" customHeight="1">
      <c r="E32" s="106" t="s">
        <v>263</v>
      </c>
      <c r="F32" s="157">
        <v>2</v>
      </c>
      <c r="G32" s="99" t="s">
        <v>258</v>
      </c>
    </row>
    <row r="33" spans="1:15" ht="15.75" customHeight="1">
      <c r="A33" s="100" t="s">
        <v>43</v>
      </c>
      <c r="B33" s="95" t="s">
        <v>162</v>
      </c>
      <c r="E33" s="106" t="s">
        <v>268</v>
      </c>
      <c r="F33" s="132">
        <v>2</v>
      </c>
      <c r="G33" s="99" t="s">
        <v>248</v>
      </c>
      <c r="H33" s="99" t="s">
        <v>249</v>
      </c>
      <c r="I33" s="99" t="s">
        <v>252</v>
      </c>
      <c r="J33" s="99" t="s">
        <v>250</v>
      </c>
      <c r="K33" s="99" t="s">
        <v>251</v>
      </c>
    </row>
    <row r="34" spans="1:15" ht="15.75" customHeight="1">
      <c r="A34" s="100" t="s">
        <v>44</v>
      </c>
      <c r="B34" s="95" t="s">
        <v>174</v>
      </c>
      <c r="E34" s="106" t="s">
        <v>259</v>
      </c>
      <c r="G34">
        <v>7</v>
      </c>
      <c r="H34">
        <v>6</v>
      </c>
      <c r="I34">
        <v>6</v>
      </c>
      <c r="J34">
        <v>8</v>
      </c>
      <c r="K34">
        <v>10</v>
      </c>
      <c r="O34" s="107"/>
    </row>
    <row r="35" spans="1:15" ht="15.75" customHeight="1">
      <c r="A35" s="100" t="s">
        <v>45</v>
      </c>
      <c r="B35" s="95" t="s">
        <v>123</v>
      </c>
      <c r="E35" s="106" t="s">
        <v>270</v>
      </c>
      <c r="G35">
        <v>0</v>
      </c>
      <c r="H35">
        <v>0</v>
      </c>
      <c r="I35">
        <v>0</v>
      </c>
      <c r="J35">
        <v>0</v>
      </c>
      <c r="K35">
        <v>0</v>
      </c>
    </row>
    <row r="36" spans="1:15" ht="15.75" customHeight="1">
      <c r="A36" s="100" t="s">
        <v>46</v>
      </c>
      <c r="B36" s="95" t="s">
        <v>135</v>
      </c>
      <c r="E36" s="106" t="s">
        <v>264</v>
      </c>
      <c r="G36">
        <f>(G34-G35)*1/$F$32+G35*1/$F$33</f>
        <v>3.5</v>
      </c>
      <c r="H36">
        <f t="shared" ref="H36:J36" si="0">(H34-H35)*1/$F$32+H35*1/$F$33</f>
        <v>3</v>
      </c>
      <c r="I36">
        <f t="shared" si="0"/>
        <v>3</v>
      </c>
      <c r="J36">
        <f t="shared" si="0"/>
        <v>4</v>
      </c>
      <c r="K36">
        <f>(K34-K35)*1/$F$32+K35*1/$F$33</f>
        <v>5</v>
      </c>
    </row>
    <row r="37" spans="1:15" ht="15.75" customHeight="1">
      <c r="A37" s="100" t="s">
        <v>47</v>
      </c>
      <c r="B37" s="95" t="s">
        <v>163</v>
      </c>
      <c r="E37" s="106" t="s">
        <v>260</v>
      </c>
      <c r="G37">
        <v>2</v>
      </c>
    </row>
    <row r="38" spans="1:15" ht="15.75" customHeight="1">
      <c r="A38" s="100" t="s">
        <v>48</v>
      </c>
      <c r="B38" s="95" t="s">
        <v>164</v>
      </c>
      <c r="E38" s="106" t="s">
        <v>261</v>
      </c>
      <c r="G38">
        <v>3</v>
      </c>
      <c r="H38">
        <v>2</v>
      </c>
      <c r="I38">
        <v>4</v>
      </c>
      <c r="J38">
        <v>1</v>
      </c>
      <c r="K38">
        <v>2</v>
      </c>
    </row>
    <row r="39" spans="1:15" ht="15.75" customHeight="1">
      <c r="A39" s="100" t="s">
        <v>49</v>
      </c>
      <c r="B39" s="95" t="s">
        <v>167</v>
      </c>
      <c r="E39" s="106" t="s">
        <v>262</v>
      </c>
      <c r="F39" s="157">
        <f>(HEX2DEC("ABABBBA8")-HEX2DEC("ABABABA8"))/8</f>
        <v>512</v>
      </c>
    </row>
    <row r="40" spans="1:15" ht="15.75" customHeight="1">
      <c r="A40" s="100" t="s">
        <v>50</v>
      </c>
      <c r="B40" s="95" t="s">
        <v>165</v>
      </c>
      <c r="E40" s="106" t="s">
        <v>265</v>
      </c>
      <c r="G40" s="166">
        <f>G37*G36+$F$39*G36*G38</f>
        <v>5383</v>
      </c>
      <c r="H40" s="166">
        <f t="shared" ref="H40:K40" si="1">H37*H36+$F$39*H36*H38</f>
        <v>3072</v>
      </c>
      <c r="I40" s="166">
        <f t="shared" si="1"/>
        <v>6144</v>
      </c>
      <c r="J40" s="166">
        <f t="shared" si="1"/>
        <v>2048</v>
      </c>
      <c r="K40" s="166">
        <f t="shared" si="1"/>
        <v>5120</v>
      </c>
    </row>
    <row r="41" spans="1:15" ht="15.75" customHeight="1">
      <c r="A41" s="100" t="s">
        <v>51</v>
      </c>
      <c r="B41" s="95" t="s">
        <v>166</v>
      </c>
      <c r="E41" s="106" t="s">
        <v>266</v>
      </c>
      <c r="G41" s="166">
        <f>SUM(G40:K40)</f>
        <v>21767</v>
      </c>
    </row>
    <row r="42" spans="1:15" ht="15.75" customHeight="1">
      <c r="A42" s="100" t="s">
        <v>52</v>
      </c>
      <c r="B42" s="95" t="s">
        <v>168</v>
      </c>
    </row>
    <row r="43" spans="1:15" ht="15.75" customHeight="1">
      <c r="A43" s="100" t="s">
        <v>53</v>
      </c>
      <c r="B43" s="95" t="s">
        <v>169</v>
      </c>
    </row>
    <row r="44" spans="1:15" ht="15.75" customHeight="1">
      <c r="A44" s="100" t="s">
        <v>134</v>
      </c>
      <c r="B44" s="122" t="s">
        <v>195</v>
      </c>
    </row>
    <row r="46" spans="1:15" ht="15.75" customHeight="1">
      <c r="B46" s="99" t="s">
        <v>184</v>
      </c>
    </row>
    <row r="47" spans="1:15" ht="15.75" customHeight="1">
      <c r="B47" s="99" t="s">
        <v>185</v>
      </c>
      <c r="E47" s="12" t="s">
        <v>267</v>
      </c>
    </row>
    <row r="48" spans="1:15" ht="15.75" customHeight="1">
      <c r="B48" s="99" t="s">
        <v>186</v>
      </c>
      <c r="E48" s="106" t="s">
        <v>263</v>
      </c>
      <c r="F48" s="157">
        <v>2</v>
      </c>
      <c r="G48" s="99" t="s">
        <v>258</v>
      </c>
    </row>
    <row r="49" spans="2:11" ht="15.75" customHeight="1">
      <c r="B49" s="99" t="s">
        <v>187</v>
      </c>
      <c r="E49" s="106" t="s">
        <v>268</v>
      </c>
      <c r="F49" s="132">
        <v>2.2000000000000002</v>
      </c>
      <c r="G49" s="99" t="s">
        <v>248</v>
      </c>
      <c r="H49" s="99" t="s">
        <v>249</v>
      </c>
      <c r="I49" s="99" t="s">
        <v>252</v>
      </c>
      <c r="J49" s="99" t="s">
        <v>250</v>
      </c>
      <c r="K49" s="99" t="s">
        <v>251</v>
      </c>
    </row>
    <row r="50" spans="2:11" ht="15.75" customHeight="1">
      <c r="B50" s="99"/>
      <c r="E50" s="106" t="s">
        <v>259</v>
      </c>
      <c r="G50">
        <v>7</v>
      </c>
      <c r="H50">
        <v>6</v>
      </c>
      <c r="I50">
        <v>6</v>
      </c>
      <c r="J50">
        <v>8</v>
      </c>
      <c r="K50">
        <v>10</v>
      </c>
    </row>
    <row r="51" spans="2:11" ht="15.75" customHeight="1">
      <c r="B51" s="99" t="s">
        <v>206</v>
      </c>
      <c r="E51" s="106" t="s">
        <v>270</v>
      </c>
      <c r="G51">
        <v>0</v>
      </c>
      <c r="H51">
        <v>0</v>
      </c>
      <c r="I51">
        <v>0</v>
      </c>
      <c r="J51">
        <v>3</v>
      </c>
      <c r="K51">
        <v>4</v>
      </c>
    </row>
    <row r="52" spans="2:11" ht="15.75" customHeight="1">
      <c r="B52" s="99"/>
      <c r="E52" s="106" t="s">
        <v>264</v>
      </c>
      <c r="G52">
        <f>(G50-G51)*1/$F$48+G51*1/$F$49</f>
        <v>3.5</v>
      </c>
      <c r="H52">
        <f t="shared" ref="H52:K52" si="2">(H50-H51)*1/$F$48+H51*1/$F$49</f>
        <v>3</v>
      </c>
      <c r="I52">
        <f t="shared" si="2"/>
        <v>3</v>
      </c>
      <c r="J52">
        <f t="shared" si="2"/>
        <v>3.8636363636363633</v>
      </c>
      <c r="K52">
        <f t="shared" si="2"/>
        <v>4.8181818181818183</v>
      </c>
    </row>
    <row r="53" spans="2:11" ht="15.75" customHeight="1">
      <c r="B53" s="12" t="s">
        <v>255</v>
      </c>
      <c r="E53" s="106" t="s">
        <v>260</v>
      </c>
      <c r="G53">
        <v>2</v>
      </c>
    </row>
    <row r="54" spans="2:11" ht="15.75" customHeight="1">
      <c r="B54" s="12" t="s">
        <v>256</v>
      </c>
      <c r="E54" s="106" t="s">
        <v>261</v>
      </c>
      <c r="G54">
        <v>3</v>
      </c>
      <c r="H54">
        <v>2</v>
      </c>
      <c r="I54">
        <v>4</v>
      </c>
      <c r="J54">
        <v>1</v>
      </c>
      <c r="K54">
        <v>2</v>
      </c>
    </row>
    <row r="55" spans="2:11" ht="15.75" customHeight="1">
      <c r="B55" s="12" t="s">
        <v>272</v>
      </c>
      <c r="E55" s="106" t="s">
        <v>262</v>
      </c>
      <c r="F55" s="157">
        <f>(HEX2DEC("ABABBBA8")-HEX2DEC("ABABABA8"))/8</f>
        <v>512</v>
      </c>
    </row>
    <row r="56" spans="2:11" ht="15.75" customHeight="1">
      <c r="E56" s="106" t="s">
        <v>265</v>
      </c>
      <c r="G56" s="166">
        <f>G53*G52+$F$55*G52*G54</f>
        <v>5383</v>
      </c>
      <c r="H56" s="166">
        <f t="shared" ref="H56:K56" si="3">H53*H52+$F$55*H52*H54</f>
        <v>3072</v>
      </c>
      <c r="I56" s="166">
        <f t="shared" si="3"/>
        <v>6144</v>
      </c>
      <c r="J56" s="166">
        <f t="shared" si="3"/>
        <v>1978.181818181818</v>
      </c>
      <c r="K56" s="166">
        <f t="shared" si="3"/>
        <v>4933.818181818182</v>
      </c>
    </row>
    <row r="57" spans="2:11" ht="15.75" customHeight="1">
      <c r="E57" s="106" t="s">
        <v>266</v>
      </c>
      <c r="G57" s="166">
        <f>SUM(G56:K56)</f>
        <v>21511</v>
      </c>
    </row>
    <row r="58" spans="2:11" ht="15.75" customHeight="1">
      <c r="E58" s="12" t="s">
        <v>269</v>
      </c>
    </row>
    <row r="59" spans="2:11" ht="15.75" customHeight="1">
      <c r="E59" s="106" t="s">
        <v>263</v>
      </c>
      <c r="F59" s="157">
        <v>2</v>
      </c>
      <c r="G59" s="99" t="s">
        <v>258</v>
      </c>
    </row>
    <row r="60" spans="2:11" ht="15.75" customHeight="1">
      <c r="E60" s="106" t="s">
        <v>268</v>
      </c>
      <c r="F60" s="132">
        <v>2.1</v>
      </c>
      <c r="G60" s="99" t="s">
        <v>248</v>
      </c>
      <c r="H60" s="99" t="s">
        <v>249</v>
      </c>
      <c r="I60" s="99" t="s">
        <v>252</v>
      </c>
      <c r="J60" s="99" t="s">
        <v>250</v>
      </c>
      <c r="K60" s="99" t="s">
        <v>251</v>
      </c>
    </row>
    <row r="61" spans="2:11" ht="15.75" customHeight="1">
      <c r="E61" s="106" t="s">
        <v>259</v>
      </c>
      <c r="G61">
        <v>7</v>
      </c>
      <c r="H61">
        <v>6</v>
      </c>
      <c r="I61">
        <v>6</v>
      </c>
      <c r="J61">
        <v>8</v>
      </c>
      <c r="K61">
        <v>10</v>
      </c>
    </row>
    <row r="62" spans="2:11" ht="15.75" customHeight="1">
      <c r="E62" s="106" t="s">
        <v>270</v>
      </c>
      <c r="G62">
        <v>5</v>
      </c>
      <c r="H62">
        <v>5</v>
      </c>
      <c r="I62">
        <v>5</v>
      </c>
      <c r="J62">
        <v>5</v>
      </c>
      <c r="K62">
        <v>5</v>
      </c>
    </row>
    <row r="63" spans="2:11" ht="15.75" customHeight="1">
      <c r="E63" s="106" t="s">
        <v>264</v>
      </c>
      <c r="G63">
        <f>(G61-G62)*1/$F$59+G62*1/$F$60</f>
        <v>3.3809523809523809</v>
      </c>
      <c r="H63">
        <f>(H61-H62)*1/$F$59+H62*1/$F$60</f>
        <v>2.8809523809523809</v>
      </c>
      <c r="I63">
        <f t="shared" ref="I63:K63" si="4">(I61-I62)*1/$F$59+I62*1/$F$60</f>
        <v>2.8809523809523809</v>
      </c>
      <c r="J63">
        <f t="shared" si="4"/>
        <v>3.8809523809523809</v>
      </c>
      <c r="K63">
        <f t="shared" si="4"/>
        <v>4.8809523809523814</v>
      </c>
    </row>
    <row r="64" spans="2:11" ht="15.75" customHeight="1">
      <c r="E64" s="106" t="s">
        <v>260</v>
      </c>
      <c r="G64">
        <v>2</v>
      </c>
    </row>
    <row r="65" spans="5:13" ht="15.75" customHeight="1">
      <c r="E65" s="106" t="s">
        <v>261</v>
      </c>
      <c r="G65">
        <v>3</v>
      </c>
      <c r="H65">
        <v>2</v>
      </c>
      <c r="I65">
        <v>4</v>
      </c>
      <c r="J65">
        <v>1</v>
      </c>
      <c r="K65">
        <v>2</v>
      </c>
      <c r="M65" s="166"/>
    </row>
    <row r="66" spans="5:13" ht="15.75" customHeight="1">
      <c r="E66" s="106" t="s">
        <v>262</v>
      </c>
      <c r="F66" s="157">
        <f>(HEX2DEC("ABABBBA8")-HEX2DEC("ABABABA8"))/8</f>
        <v>512</v>
      </c>
    </row>
    <row r="67" spans="5:13" ht="15.75" customHeight="1">
      <c r="E67" s="106" t="s">
        <v>265</v>
      </c>
      <c r="G67" s="166">
        <f>G64*G63+$F$66*G63*G65</f>
        <v>5199.9047619047615</v>
      </c>
      <c r="H67" s="166">
        <f t="shared" ref="H67:K67" si="5">H64*H63+$F$66*H63*H65</f>
        <v>2950.0952380952381</v>
      </c>
      <c r="I67" s="166">
        <f t="shared" si="5"/>
        <v>5900.1904761904761</v>
      </c>
      <c r="J67" s="166">
        <f t="shared" si="5"/>
        <v>1987.047619047619</v>
      </c>
      <c r="K67" s="166">
        <f t="shared" si="5"/>
        <v>4998.0952380952385</v>
      </c>
    </row>
    <row r="68" spans="5:13" ht="15.75" customHeight="1">
      <c r="E68" s="106" t="s">
        <v>266</v>
      </c>
      <c r="G68" s="166">
        <f>SUM(G67:K67)</f>
        <v>21035.333333333336</v>
      </c>
    </row>
    <row r="70" spans="5:13" ht="15.75" customHeight="1">
      <c r="E70" s="12" t="s">
        <v>271</v>
      </c>
    </row>
    <row r="71" spans="5:13" ht="15.75" customHeight="1">
      <c r="E71" s="106" t="s">
        <v>263</v>
      </c>
      <c r="F71" s="157">
        <v>2</v>
      </c>
      <c r="G71" s="99" t="s">
        <v>258</v>
      </c>
    </row>
    <row r="72" spans="5:13" ht="15.75" customHeight="1">
      <c r="E72" s="106" t="s">
        <v>268</v>
      </c>
      <c r="F72" s="132">
        <v>2</v>
      </c>
      <c r="G72" s="99" t="s">
        <v>248</v>
      </c>
      <c r="H72" s="99" t="s">
        <v>249</v>
      </c>
      <c r="I72" s="99" t="s">
        <v>252</v>
      </c>
      <c r="J72" s="99" t="s">
        <v>250</v>
      </c>
      <c r="K72" s="99" t="s">
        <v>251</v>
      </c>
    </row>
    <row r="73" spans="5:13" ht="15.75" customHeight="1">
      <c r="E73" s="106" t="s">
        <v>259</v>
      </c>
      <c r="G73" s="167">
        <v>6</v>
      </c>
      <c r="H73" s="167">
        <v>5</v>
      </c>
      <c r="I73" s="167">
        <v>5</v>
      </c>
      <c r="J73" s="167">
        <v>7</v>
      </c>
      <c r="K73" s="167">
        <v>9</v>
      </c>
      <c r="L73" s="167" t="s">
        <v>273</v>
      </c>
    </row>
    <row r="74" spans="5:13" ht="15.75" customHeight="1">
      <c r="E74" s="106" t="s">
        <v>270</v>
      </c>
      <c r="G74">
        <v>0</v>
      </c>
      <c r="H74">
        <v>0</v>
      </c>
      <c r="I74">
        <v>0</v>
      </c>
      <c r="J74">
        <v>0</v>
      </c>
      <c r="K74">
        <v>0</v>
      </c>
    </row>
    <row r="75" spans="5:13" ht="15.75" customHeight="1">
      <c r="E75" s="106" t="s">
        <v>264</v>
      </c>
      <c r="G75">
        <f>(G73-G74)*1/$F$71+G74*1/$F$72</f>
        <v>3</v>
      </c>
      <c r="H75">
        <f t="shared" ref="H75:K75" si="6">(H73-H74)*1/$F$71+H74*1/$F$72</f>
        <v>2.5</v>
      </c>
      <c r="I75">
        <f t="shared" si="6"/>
        <v>2.5</v>
      </c>
      <c r="J75">
        <f t="shared" si="6"/>
        <v>3.5</v>
      </c>
      <c r="K75">
        <f t="shared" si="6"/>
        <v>4.5</v>
      </c>
    </row>
    <row r="76" spans="5:13" ht="15.75" customHeight="1">
      <c r="E76" s="106" t="s">
        <v>260</v>
      </c>
      <c r="G76">
        <v>2</v>
      </c>
    </row>
    <row r="77" spans="5:13" ht="15.75" customHeight="1">
      <c r="E77" s="106" t="s">
        <v>261</v>
      </c>
      <c r="G77">
        <v>3</v>
      </c>
      <c r="H77">
        <v>2</v>
      </c>
      <c r="I77">
        <v>4</v>
      </c>
      <c r="J77">
        <v>1</v>
      </c>
      <c r="K77">
        <v>2</v>
      </c>
    </row>
    <row r="78" spans="5:13" ht="15.75" customHeight="1">
      <c r="E78" s="106" t="s">
        <v>262</v>
      </c>
      <c r="F78" s="157">
        <f>(HEX2DEC("ABABBBA8")-HEX2DEC("ABABABA8"))/8</f>
        <v>512</v>
      </c>
    </row>
    <row r="79" spans="5:13" ht="15.75" customHeight="1">
      <c r="E79" s="106" t="s">
        <v>265</v>
      </c>
      <c r="G79" s="166">
        <f>G76*G75+$F$78*G75*G77</f>
        <v>4614</v>
      </c>
      <c r="H79" s="166">
        <f t="shared" ref="H79:K79" si="7">H76*H75+$F$78*H75*H77</f>
        <v>2560</v>
      </c>
      <c r="I79" s="166">
        <f t="shared" si="7"/>
        <v>5120</v>
      </c>
      <c r="J79" s="166">
        <f t="shared" si="7"/>
        <v>1792</v>
      </c>
      <c r="K79" s="166">
        <f t="shared" si="7"/>
        <v>4608</v>
      </c>
    </row>
    <row r="80" spans="5:13" ht="15.75" customHeight="1">
      <c r="E80" s="106" t="s">
        <v>266</v>
      </c>
      <c r="G80" s="166">
        <f>SUM(G79:K79)</f>
        <v>18694</v>
      </c>
    </row>
    <row r="84" spans="4:8" ht="15.75" customHeight="1">
      <c r="D84" s="168" t="s">
        <v>274</v>
      </c>
      <c r="F84" s="49" t="s">
        <v>267</v>
      </c>
      <c r="G84" s="49" t="s">
        <v>269</v>
      </c>
      <c r="H84" s="171" t="s">
        <v>271</v>
      </c>
    </row>
    <row r="85" spans="4:8" ht="15.75" customHeight="1">
      <c r="F85" s="169">
        <f>G41/G57</f>
        <v>1.0119008879178095</v>
      </c>
      <c r="G85" s="169">
        <f>G41/G68</f>
        <v>1.0347827464900325</v>
      </c>
      <c r="H85" s="170">
        <f>G41/G80</f>
        <v>1.164384294426019</v>
      </c>
    </row>
  </sheetData>
  <mergeCells count="1">
    <mergeCell ref="D16:D20"/>
  </mergeCells>
  <printOptions horizontalCentered="1" gridLines="1"/>
  <pageMargins left="0.7" right="0.7" top="0.75" bottom="0.75" header="0" footer="0"/>
  <pageSetup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2:AB77"/>
  <sheetViews>
    <sheetView topLeftCell="A46" zoomScale="115" zoomScaleNormal="115" workbookViewId="0">
      <selection activeCell="F68" sqref="F68"/>
    </sheetView>
  </sheetViews>
  <sheetFormatPr baseColWidth="10" defaultColWidth="14.5" defaultRowHeight="15.75" customHeight="1"/>
  <cols>
    <col min="1" max="2" width="7.5" customWidth="1"/>
    <col min="3" max="3" width="36.6640625" customWidth="1"/>
    <col min="5" max="5" width="15" customWidth="1"/>
    <col min="11" max="13" width="6" customWidth="1"/>
    <col min="14" max="14" width="7" customWidth="1"/>
    <col min="15" max="15" width="6.5" customWidth="1"/>
    <col min="16" max="16" width="5.5" customWidth="1"/>
    <col min="17" max="19" width="6" customWidth="1"/>
    <col min="20" max="20" width="6.5" customWidth="1"/>
    <col min="21" max="21" width="7.1640625" customWidth="1"/>
    <col min="23" max="28" width="7.6640625" customWidth="1"/>
  </cols>
  <sheetData>
    <row r="2" spans="1:28" ht="92" customHeight="1">
      <c r="C2" s="96" t="s">
        <v>207</v>
      </c>
      <c r="K2" s="39"/>
      <c r="L2" s="39"/>
      <c r="M2" s="39"/>
      <c r="N2" s="39"/>
      <c r="O2" s="39"/>
      <c r="P2" s="39"/>
      <c r="Q2" s="39"/>
      <c r="R2" s="39"/>
      <c r="S2" s="39"/>
    </row>
    <row r="3" spans="1:28" ht="15.75" customHeight="1">
      <c r="F3" s="142"/>
      <c r="G3" s="142"/>
      <c r="H3" s="142"/>
      <c r="I3" s="142"/>
      <c r="J3" s="142"/>
      <c r="K3" s="26" t="s">
        <v>136</v>
      </c>
      <c r="L3" s="27" t="s">
        <v>137</v>
      </c>
      <c r="M3" s="27" t="s">
        <v>138</v>
      </c>
      <c r="N3" s="109" t="s">
        <v>139</v>
      </c>
      <c r="O3" s="116" t="s">
        <v>156</v>
      </c>
      <c r="S3" s="29" t="s">
        <v>140</v>
      </c>
      <c r="T3" s="30" t="s">
        <v>141</v>
      </c>
      <c r="U3" s="30" t="s">
        <v>31</v>
      </c>
      <c r="X3" s="4" t="s">
        <v>41</v>
      </c>
    </row>
    <row r="4" spans="1:28" ht="15.75" customHeight="1">
      <c r="C4" s="4"/>
      <c r="F4" s="142"/>
      <c r="G4" s="142"/>
      <c r="H4" s="142"/>
      <c r="I4" s="142"/>
      <c r="J4" s="142"/>
      <c r="K4" s="26"/>
      <c r="L4" s="4"/>
      <c r="M4" s="4"/>
      <c r="N4" s="28" t="s">
        <v>30</v>
      </c>
      <c r="O4" s="33" t="s">
        <v>122</v>
      </c>
      <c r="P4" s="4"/>
      <c r="Q4" s="4"/>
      <c r="S4" s="102"/>
      <c r="T4" s="4"/>
      <c r="U4" s="4"/>
    </row>
    <row r="5" spans="1:28" ht="15.75" customHeight="1">
      <c r="B5" s="4" t="s">
        <v>189</v>
      </c>
      <c r="C5" s="40"/>
      <c r="F5" s="105"/>
      <c r="G5" s="142"/>
      <c r="H5" s="142"/>
      <c r="I5" s="142"/>
      <c r="J5" s="142"/>
      <c r="N5" s="31" t="s">
        <v>32</v>
      </c>
      <c r="O5" s="32" t="s">
        <v>33</v>
      </c>
      <c r="P5" s="32" t="s">
        <v>131</v>
      </c>
      <c r="Q5" s="32" t="s">
        <v>157</v>
      </c>
      <c r="S5" s="102"/>
      <c r="X5" s="36"/>
      <c r="Y5" s="165" t="s">
        <v>248</v>
      </c>
      <c r="Z5" s="165" t="s">
        <v>249</v>
      </c>
      <c r="AA5" s="165" t="s">
        <v>250</v>
      </c>
      <c r="AB5" s="165" t="s">
        <v>251</v>
      </c>
    </row>
    <row r="6" spans="1:28" ht="15.75" customHeight="1">
      <c r="B6" s="99" t="s">
        <v>132</v>
      </c>
      <c r="C6" s="40"/>
      <c r="F6" s="105"/>
      <c r="G6" s="142"/>
      <c r="H6" s="142"/>
      <c r="I6" s="142"/>
      <c r="J6" s="142"/>
      <c r="L6" s="4"/>
      <c r="N6" s="34" t="s">
        <v>35</v>
      </c>
      <c r="O6" s="35" t="s">
        <v>36</v>
      </c>
      <c r="P6" s="35" t="s">
        <v>37</v>
      </c>
      <c r="Q6" s="35" t="s">
        <v>38</v>
      </c>
      <c r="R6" s="35" t="s">
        <v>158</v>
      </c>
      <c r="S6" s="102"/>
      <c r="W6" s="287" t="s">
        <v>42</v>
      </c>
      <c r="X6" s="164" t="s">
        <v>248</v>
      </c>
      <c r="Y6" s="98">
        <v>2</v>
      </c>
      <c r="Z6" s="98">
        <v>1</v>
      </c>
      <c r="AA6" s="98" t="s">
        <v>254</v>
      </c>
      <c r="AB6" s="98" t="s">
        <v>254</v>
      </c>
    </row>
    <row r="7" spans="1:28" ht="15.75" customHeight="1">
      <c r="B7" s="185" t="s">
        <v>182</v>
      </c>
      <c r="C7" s="186"/>
      <c r="F7" s="142"/>
      <c r="G7" s="142"/>
      <c r="H7" s="142"/>
      <c r="I7" s="142"/>
      <c r="J7" s="142"/>
      <c r="L7" s="3" t="s">
        <v>280</v>
      </c>
      <c r="M7" s="3" t="s">
        <v>281</v>
      </c>
      <c r="N7" s="3" t="s">
        <v>282</v>
      </c>
      <c r="O7" s="3" t="s">
        <v>283</v>
      </c>
      <c r="S7" s="3" t="s">
        <v>285</v>
      </c>
      <c r="W7" s="286"/>
      <c r="X7" s="164" t="s">
        <v>249</v>
      </c>
      <c r="Y7" s="98">
        <v>2</v>
      </c>
      <c r="Z7" s="98">
        <v>1</v>
      </c>
      <c r="AA7" s="98" t="s">
        <v>254</v>
      </c>
      <c r="AB7" s="98" t="s">
        <v>254</v>
      </c>
    </row>
    <row r="8" spans="1:28" ht="15.75" customHeight="1">
      <c r="A8" s="41"/>
      <c r="B8" s="185" t="s">
        <v>183</v>
      </c>
      <c r="C8" s="186"/>
      <c r="F8" s="142"/>
      <c r="G8" s="142"/>
      <c r="H8" s="142"/>
      <c r="I8" s="142"/>
      <c r="J8" s="142"/>
      <c r="W8" s="286"/>
      <c r="X8" s="164" t="s">
        <v>252</v>
      </c>
      <c r="Y8" s="98">
        <v>2</v>
      </c>
      <c r="Z8" s="98">
        <v>1</v>
      </c>
      <c r="AA8" s="98">
        <v>2</v>
      </c>
      <c r="AB8" s="98">
        <v>4</v>
      </c>
    </row>
    <row r="9" spans="1:28" ht="15.75" customHeight="1">
      <c r="A9" s="41"/>
      <c r="F9" s="142"/>
      <c r="G9" s="142"/>
      <c r="H9" s="142"/>
      <c r="I9" s="142"/>
      <c r="J9" s="142"/>
      <c r="W9" s="286"/>
      <c r="X9" s="164" t="s">
        <v>250</v>
      </c>
      <c r="Y9" s="98" t="s">
        <v>254</v>
      </c>
      <c r="Z9" s="98">
        <v>1</v>
      </c>
      <c r="AA9" s="98">
        <v>2</v>
      </c>
      <c r="AB9" s="98">
        <v>4</v>
      </c>
    </row>
    <row r="10" spans="1:28" ht="15.75" customHeight="1">
      <c r="A10" s="41"/>
      <c r="F10" s="142"/>
      <c r="G10" s="142"/>
      <c r="H10" s="142"/>
      <c r="I10" s="142"/>
      <c r="J10" s="142"/>
      <c r="W10" s="286"/>
      <c r="X10" s="164" t="s">
        <v>251</v>
      </c>
      <c r="Y10" s="98" t="s">
        <v>254</v>
      </c>
      <c r="Z10" s="98">
        <v>1</v>
      </c>
      <c r="AA10" s="98">
        <v>2</v>
      </c>
      <c r="AB10" s="98">
        <v>4</v>
      </c>
    </row>
    <row r="11" spans="1:28" ht="15.75" customHeight="1">
      <c r="A11" s="41"/>
      <c r="C11" s="40" t="s">
        <v>190</v>
      </c>
      <c r="F11" s="105" t="s">
        <v>277</v>
      </c>
      <c r="G11" s="142"/>
      <c r="H11" s="142"/>
      <c r="I11" s="105" t="s">
        <v>286</v>
      </c>
      <c r="J11" s="142"/>
      <c r="X11" s="37"/>
      <c r="Y11" s="21"/>
      <c r="Z11" s="21"/>
      <c r="AA11" s="21"/>
      <c r="AB11" s="21"/>
    </row>
    <row r="12" spans="1:28" ht="15.75" customHeight="1">
      <c r="A12" s="41"/>
      <c r="B12" s="100" t="s">
        <v>43</v>
      </c>
      <c r="C12" s="95" t="s">
        <v>162</v>
      </c>
      <c r="F12" s="121" t="s">
        <v>43</v>
      </c>
      <c r="G12" s="172" t="s">
        <v>162</v>
      </c>
      <c r="H12" s="142"/>
      <c r="I12" s="121" t="s">
        <v>43</v>
      </c>
      <c r="J12" s="172" t="s">
        <v>162</v>
      </c>
    </row>
    <row r="13" spans="1:28" ht="15.75" customHeight="1">
      <c r="A13" s="41"/>
      <c r="B13" s="100" t="s">
        <v>44</v>
      </c>
      <c r="C13" s="95" t="s">
        <v>174</v>
      </c>
      <c r="F13" s="121" t="s">
        <v>44</v>
      </c>
      <c r="G13" s="172" t="s">
        <v>174</v>
      </c>
      <c r="H13" s="142"/>
      <c r="I13" s="121" t="s">
        <v>44</v>
      </c>
      <c r="J13" s="172" t="s">
        <v>174</v>
      </c>
    </row>
    <row r="14" spans="1:28" ht="15.75" customHeight="1">
      <c r="A14" s="41"/>
      <c r="B14" s="100" t="s">
        <v>45</v>
      </c>
      <c r="C14" s="95" t="s">
        <v>123</v>
      </c>
      <c r="F14" s="121"/>
      <c r="G14" s="174" t="s">
        <v>279</v>
      </c>
      <c r="H14" s="142"/>
      <c r="I14" s="121" t="s">
        <v>45</v>
      </c>
      <c r="J14" s="172" t="s">
        <v>123</v>
      </c>
    </row>
    <row r="15" spans="1:28" ht="15.75" customHeight="1">
      <c r="A15" s="41"/>
      <c r="B15" s="100" t="s">
        <v>46</v>
      </c>
      <c r="C15" s="95" t="s">
        <v>135</v>
      </c>
      <c r="D15" s="42"/>
      <c r="F15" s="121" t="s">
        <v>45</v>
      </c>
      <c r="G15" s="172" t="s">
        <v>123</v>
      </c>
      <c r="H15" s="142"/>
      <c r="I15" s="142"/>
      <c r="J15" s="174" t="s">
        <v>279</v>
      </c>
    </row>
    <row r="16" spans="1:28" ht="15.75" customHeight="1">
      <c r="A16" s="41"/>
      <c r="B16" s="100" t="s">
        <v>47</v>
      </c>
      <c r="C16" s="95" t="s">
        <v>163</v>
      </c>
      <c r="D16" s="42"/>
      <c r="F16" s="121"/>
      <c r="G16" s="174" t="s">
        <v>279</v>
      </c>
      <c r="H16" s="142"/>
      <c r="I16" s="121" t="s">
        <v>46</v>
      </c>
      <c r="J16" s="172" t="s">
        <v>278</v>
      </c>
    </row>
    <row r="17" spans="1:11" ht="15.75" customHeight="1">
      <c r="A17" s="41"/>
      <c r="B17" s="100" t="s">
        <v>48</v>
      </c>
      <c r="C17" s="95" t="s">
        <v>164</v>
      </c>
      <c r="F17" s="121" t="s">
        <v>46</v>
      </c>
      <c r="G17" s="172" t="s">
        <v>278</v>
      </c>
      <c r="H17" s="142"/>
      <c r="I17" s="173"/>
      <c r="J17" s="174" t="s">
        <v>279</v>
      </c>
    </row>
    <row r="18" spans="1:11" ht="15.75" customHeight="1">
      <c r="B18" s="100" t="s">
        <v>49</v>
      </c>
      <c r="C18" s="95" t="s">
        <v>167</v>
      </c>
      <c r="D18" s="42"/>
      <c r="F18" s="121" t="s">
        <v>47</v>
      </c>
      <c r="G18" s="172" t="s">
        <v>163</v>
      </c>
      <c r="H18" s="142"/>
      <c r="I18" s="121" t="s">
        <v>47</v>
      </c>
      <c r="J18" s="172" t="s">
        <v>163</v>
      </c>
    </row>
    <row r="19" spans="1:11" ht="15.75" customHeight="1">
      <c r="A19" s="45"/>
      <c r="B19" s="100" t="s">
        <v>50</v>
      </c>
      <c r="C19" s="95" t="s">
        <v>165</v>
      </c>
      <c r="F19" s="121"/>
      <c r="G19" s="174" t="s">
        <v>279</v>
      </c>
      <c r="H19" s="142"/>
      <c r="J19" s="174" t="s">
        <v>279</v>
      </c>
      <c r="K19" s="142"/>
    </row>
    <row r="20" spans="1:11" ht="15.75" customHeight="1">
      <c r="B20" s="100" t="s">
        <v>51</v>
      </c>
      <c r="C20" s="95" t="s">
        <v>166</v>
      </c>
      <c r="F20" s="100" t="s">
        <v>48</v>
      </c>
      <c r="G20" s="95" t="s">
        <v>164</v>
      </c>
      <c r="H20" s="142"/>
      <c r="I20" s="121" t="s">
        <v>48</v>
      </c>
      <c r="J20" s="172" t="s">
        <v>164</v>
      </c>
      <c r="K20" s="142"/>
    </row>
    <row r="21" spans="1:11" ht="15.75" customHeight="1">
      <c r="B21" s="100" t="s">
        <v>52</v>
      </c>
      <c r="C21" s="95" t="s">
        <v>168</v>
      </c>
      <c r="D21" s="95"/>
      <c r="F21" s="121"/>
      <c r="G21" s="174" t="s">
        <v>279</v>
      </c>
      <c r="H21" s="142"/>
      <c r="I21" s="121" t="s">
        <v>50</v>
      </c>
      <c r="J21" s="172" t="s">
        <v>165</v>
      </c>
    </row>
    <row r="22" spans="1:11" ht="15.75" customHeight="1">
      <c r="B22" s="100" t="s">
        <v>53</v>
      </c>
      <c r="C22" s="95" t="s">
        <v>169</v>
      </c>
      <c r="F22" s="121"/>
      <c r="G22" s="174" t="s">
        <v>279</v>
      </c>
      <c r="H22" s="142"/>
      <c r="J22" s="174" t="s">
        <v>279</v>
      </c>
    </row>
    <row r="23" spans="1:11" ht="20" customHeight="1" thickBot="1">
      <c r="B23" s="100" t="s">
        <v>134</v>
      </c>
      <c r="C23" s="122" t="s">
        <v>195</v>
      </c>
      <c r="F23" s="121"/>
      <c r="G23" s="174" t="s">
        <v>279</v>
      </c>
      <c r="H23" s="142"/>
      <c r="I23" s="142"/>
      <c r="J23" s="174" t="s">
        <v>279</v>
      </c>
      <c r="K23" s="172"/>
    </row>
    <row r="24" spans="1:11" ht="15.75" customHeight="1">
      <c r="B24" s="175"/>
      <c r="C24" s="180" t="s">
        <v>284</v>
      </c>
      <c r="F24" s="121" t="s">
        <v>49</v>
      </c>
      <c r="G24" s="172" t="s">
        <v>167</v>
      </c>
      <c r="H24" s="173"/>
      <c r="I24" s="100" t="s">
        <v>53</v>
      </c>
      <c r="J24" s="95" t="s">
        <v>169</v>
      </c>
    </row>
    <row r="25" spans="1:11" ht="15.75" customHeight="1">
      <c r="B25" s="176"/>
      <c r="C25" s="181" t="s">
        <v>281</v>
      </c>
      <c r="F25" s="121" t="s">
        <v>50</v>
      </c>
      <c r="G25" s="172" t="s">
        <v>165</v>
      </c>
      <c r="H25" s="142"/>
      <c r="I25" s="121" t="s">
        <v>49</v>
      </c>
      <c r="J25" s="172" t="s">
        <v>309</v>
      </c>
    </row>
    <row r="26" spans="1:11" ht="15.75" customHeight="1">
      <c r="B26" s="176"/>
      <c r="C26" s="181" t="s">
        <v>282</v>
      </c>
      <c r="F26" s="121"/>
      <c r="G26" s="174" t="s">
        <v>279</v>
      </c>
      <c r="H26" s="142"/>
      <c r="I26" s="121" t="s">
        <v>51</v>
      </c>
      <c r="J26" s="172" t="s">
        <v>166</v>
      </c>
    </row>
    <row r="27" spans="1:11" ht="15.75" customHeight="1" thickBot="1">
      <c r="B27" s="176"/>
      <c r="C27" s="181" t="s">
        <v>283</v>
      </c>
      <c r="F27" s="121"/>
      <c r="G27" s="174" t="s">
        <v>279</v>
      </c>
      <c r="H27" s="142"/>
      <c r="I27" s="121" t="s">
        <v>134</v>
      </c>
      <c r="J27" s="122" t="s">
        <v>195</v>
      </c>
    </row>
    <row r="28" spans="1:11" ht="15.75" customHeight="1" thickBot="1">
      <c r="B28" s="178"/>
      <c r="C28" s="182" t="s">
        <v>285</v>
      </c>
      <c r="F28" s="121"/>
      <c r="G28" s="174" t="s">
        <v>279</v>
      </c>
      <c r="H28" s="142"/>
      <c r="I28" s="183" t="s">
        <v>52</v>
      </c>
      <c r="J28" s="184" t="s">
        <v>168</v>
      </c>
    </row>
    <row r="29" spans="1:11" ht="15.75" customHeight="1">
      <c r="F29" s="121"/>
      <c r="G29" s="174" t="s">
        <v>279</v>
      </c>
      <c r="H29" s="142"/>
      <c r="I29" s="176"/>
      <c r="J29" s="177"/>
    </row>
    <row r="30" spans="1:11" ht="15.75" customHeight="1">
      <c r="F30" s="121" t="s">
        <v>51</v>
      </c>
      <c r="G30" s="172" t="s">
        <v>166</v>
      </c>
      <c r="H30" s="142"/>
      <c r="I30" s="176"/>
      <c r="J30" s="177"/>
    </row>
    <row r="31" spans="1:11" ht="15.75" customHeight="1">
      <c r="F31" s="121" t="s">
        <v>52</v>
      </c>
      <c r="G31" s="172" t="s">
        <v>168</v>
      </c>
      <c r="H31" s="142"/>
      <c r="I31" s="176"/>
      <c r="J31" s="177"/>
    </row>
    <row r="32" spans="1:11" ht="15.75" customHeight="1" thickBot="1">
      <c r="F32" s="121" t="s">
        <v>53</v>
      </c>
      <c r="G32" s="172" t="s">
        <v>169</v>
      </c>
      <c r="H32" s="142"/>
      <c r="I32" s="178"/>
      <c r="J32" s="179"/>
    </row>
    <row r="33" spans="2:12" ht="15.75" customHeight="1">
      <c r="F33" s="121"/>
      <c r="G33" s="174" t="s">
        <v>279</v>
      </c>
      <c r="H33" s="142"/>
    </row>
    <row r="34" spans="2:12" ht="15.75" customHeight="1" thickBot="1">
      <c r="F34" s="121" t="s">
        <v>134</v>
      </c>
      <c r="G34" s="122" t="s">
        <v>195</v>
      </c>
      <c r="H34" s="142"/>
      <c r="I34" s="187" t="s">
        <v>287</v>
      </c>
      <c r="J34" s="186"/>
      <c r="K34" s="186"/>
      <c r="L34" s="186"/>
    </row>
    <row r="35" spans="2:12" ht="15.75" customHeight="1">
      <c r="F35" s="175"/>
      <c r="G35" s="180" t="s">
        <v>284</v>
      </c>
      <c r="I35" s="187" t="s">
        <v>288</v>
      </c>
      <c r="J35" s="186"/>
      <c r="K35" s="186"/>
      <c r="L35" s="186"/>
    </row>
    <row r="36" spans="2:12" ht="15.75" customHeight="1">
      <c r="F36" s="176"/>
      <c r="G36" s="181" t="s">
        <v>281</v>
      </c>
      <c r="I36" s="187" t="s">
        <v>310</v>
      </c>
      <c r="J36" s="186"/>
      <c r="K36" s="186"/>
      <c r="L36" s="186"/>
    </row>
    <row r="37" spans="2:12" ht="15.75" customHeight="1">
      <c r="F37" s="176"/>
      <c r="G37" s="181" t="s">
        <v>282</v>
      </c>
      <c r="I37" s="188" t="s">
        <v>289</v>
      </c>
      <c r="J37" s="186"/>
      <c r="K37" s="186"/>
      <c r="L37" s="186"/>
    </row>
    <row r="38" spans="2:12" ht="15.75" customHeight="1">
      <c r="F38" s="176"/>
      <c r="G38" s="181" t="s">
        <v>283</v>
      </c>
    </row>
    <row r="39" spans="2:12" ht="15.75" customHeight="1" thickBot="1">
      <c r="F39" s="178"/>
      <c r="G39" s="182" t="s">
        <v>285</v>
      </c>
    </row>
    <row r="43" spans="2:12" ht="15.75" customHeight="1">
      <c r="B43" s="99" t="s">
        <v>124</v>
      </c>
      <c r="C43" s="99" t="s">
        <v>201</v>
      </c>
      <c r="I43" s="105" t="s">
        <v>302</v>
      </c>
    </row>
    <row r="44" spans="2:12" ht="15.75" customHeight="1">
      <c r="C44" s="117" t="s">
        <v>202</v>
      </c>
    </row>
    <row r="45" spans="2:12" ht="15.75" customHeight="1">
      <c r="I45" s="121" t="s">
        <v>43</v>
      </c>
      <c r="J45" s="172" t="s">
        <v>162</v>
      </c>
    </row>
    <row r="46" spans="2:12" ht="15.75" customHeight="1">
      <c r="C46" s="187" t="s">
        <v>301</v>
      </c>
      <c r="E46" s="185" t="s">
        <v>317</v>
      </c>
      <c r="F46" s="99" t="s">
        <v>303</v>
      </c>
      <c r="I46" s="121" t="s">
        <v>44</v>
      </c>
      <c r="J46" s="172" t="s">
        <v>174</v>
      </c>
    </row>
    <row r="47" spans="2:12" ht="15.75" customHeight="1">
      <c r="C47" s="187" t="s">
        <v>290</v>
      </c>
      <c r="F47" s="99" t="s">
        <v>304</v>
      </c>
      <c r="I47" s="121" t="s">
        <v>45</v>
      </c>
      <c r="J47" s="172" t="s">
        <v>123</v>
      </c>
    </row>
    <row r="48" spans="2:12" ht="15.75" customHeight="1">
      <c r="C48" s="187" t="s">
        <v>291</v>
      </c>
      <c r="F48" s="99" t="s">
        <v>305</v>
      </c>
      <c r="I48" s="142"/>
      <c r="J48" s="189" t="s">
        <v>308</v>
      </c>
    </row>
    <row r="49" spans="2:11" ht="15.75" customHeight="1">
      <c r="C49" s="187" t="s">
        <v>293</v>
      </c>
      <c r="F49" s="99" t="s">
        <v>306</v>
      </c>
      <c r="I49" s="121" t="s">
        <v>46</v>
      </c>
      <c r="J49" s="172" t="s">
        <v>278</v>
      </c>
    </row>
    <row r="50" spans="2:11" ht="15.75" customHeight="1">
      <c r="C50" s="187" t="s">
        <v>292</v>
      </c>
      <c r="F50" s="99" t="s">
        <v>307</v>
      </c>
      <c r="I50" s="121"/>
      <c r="J50" s="189" t="s">
        <v>311</v>
      </c>
    </row>
    <row r="51" spans="2:11" ht="15.75" customHeight="1">
      <c r="C51" s="187" t="s">
        <v>294</v>
      </c>
      <c r="I51" s="121" t="s">
        <v>47</v>
      </c>
      <c r="J51" s="172" t="s">
        <v>163</v>
      </c>
    </row>
    <row r="52" spans="2:11" ht="15.75" customHeight="1">
      <c r="C52" s="187" t="s">
        <v>295</v>
      </c>
      <c r="J52" s="189" t="s">
        <v>312</v>
      </c>
      <c r="K52" s="142"/>
    </row>
    <row r="53" spans="2:11" ht="15.75" customHeight="1">
      <c r="C53" s="187" t="s">
        <v>316</v>
      </c>
      <c r="I53" s="121" t="s">
        <v>48</v>
      </c>
      <c r="J53" s="172" t="s">
        <v>164</v>
      </c>
      <c r="K53" s="142"/>
    </row>
    <row r="54" spans="2:11" ht="15.75" customHeight="1">
      <c r="C54" s="187" t="s">
        <v>296</v>
      </c>
      <c r="I54" s="121"/>
      <c r="J54" s="189" t="s">
        <v>313</v>
      </c>
      <c r="K54" s="142"/>
    </row>
    <row r="55" spans="2:11" ht="15.75" customHeight="1">
      <c r="C55" s="187" t="s">
        <v>297</v>
      </c>
      <c r="I55" s="121" t="s">
        <v>50</v>
      </c>
      <c r="J55" s="172" t="s">
        <v>165</v>
      </c>
    </row>
    <row r="56" spans="2:11" ht="15.75" customHeight="1">
      <c r="C56" s="187" t="s">
        <v>298</v>
      </c>
      <c r="J56" s="174" t="s">
        <v>279</v>
      </c>
    </row>
    <row r="57" spans="2:11" ht="15.75" customHeight="1">
      <c r="C57" s="187" t="s">
        <v>299</v>
      </c>
      <c r="I57" s="142"/>
      <c r="J57" s="174" t="s">
        <v>279</v>
      </c>
      <c r="K57" s="172"/>
    </row>
    <row r="58" spans="2:11" ht="15.75" customHeight="1">
      <c r="C58" s="187" t="s">
        <v>300</v>
      </c>
      <c r="I58" s="100" t="s">
        <v>53</v>
      </c>
      <c r="J58" s="95" t="s">
        <v>314</v>
      </c>
    </row>
    <row r="59" spans="2:11" ht="15.75" customHeight="1">
      <c r="I59" s="121" t="s">
        <v>49</v>
      </c>
      <c r="J59" s="172" t="s">
        <v>167</v>
      </c>
    </row>
    <row r="60" spans="2:11" ht="15.75" customHeight="1">
      <c r="I60" s="121" t="s">
        <v>51</v>
      </c>
      <c r="J60" s="172" t="s">
        <v>166</v>
      </c>
    </row>
    <row r="61" spans="2:11" ht="15.75" customHeight="1" thickBot="1">
      <c r="I61" s="121" t="s">
        <v>134</v>
      </c>
      <c r="J61" s="122" t="s">
        <v>195</v>
      </c>
    </row>
    <row r="62" spans="2:11" ht="15.75" customHeight="1">
      <c r="B62" s="99" t="s">
        <v>203</v>
      </c>
      <c r="C62" s="99" t="s">
        <v>204</v>
      </c>
      <c r="I62" s="183" t="s">
        <v>52</v>
      </c>
      <c r="J62" s="184" t="s">
        <v>315</v>
      </c>
    </row>
    <row r="63" spans="2:11" ht="15.75" customHeight="1">
      <c r="C63" s="99" t="s">
        <v>205</v>
      </c>
      <c r="I63" s="176"/>
      <c r="J63" s="177"/>
    </row>
    <row r="64" spans="2:11" ht="15.75" customHeight="1">
      <c r="I64" s="176"/>
      <c r="J64" s="177"/>
    </row>
    <row r="65" spans="3:10" ht="15.75" customHeight="1">
      <c r="C65" s="185" t="s">
        <v>318</v>
      </c>
      <c r="I65" s="176"/>
      <c r="J65" s="177"/>
    </row>
    <row r="66" spans="3:10" ht="15.75" customHeight="1" thickBot="1">
      <c r="C66" s="185" t="s">
        <v>319</v>
      </c>
      <c r="I66" s="178"/>
      <c r="J66" s="179"/>
    </row>
    <row r="67" spans="3:10" ht="15.75" customHeight="1">
      <c r="C67" s="190" t="s">
        <v>321</v>
      </c>
    </row>
    <row r="68" spans="3:10" ht="15.75" customHeight="1">
      <c r="C68" s="190" t="s">
        <v>320</v>
      </c>
    </row>
    <row r="69" spans="3:10" ht="15.75" customHeight="1">
      <c r="C69" s="185" t="s">
        <v>324</v>
      </c>
    </row>
    <row r="70" spans="3:10" ht="15.75" customHeight="1">
      <c r="C70" s="185" t="s">
        <v>325</v>
      </c>
    </row>
    <row r="71" spans="3:10" ht="15.75" customHeight="1">
      <c r="C71" s="185" t="s">
        <v>322</v>
      </c>
    </row>
    <row r="72" spans="3:10" ht="15.75" customHeight="1">
      <c r="C72" s="185" t="s">
        <v>326</v>
      </c>
    </row>
    <row r="73" spans="3:10" ht="15.75" customHeight="1">
      <c r="C73" s="185" t="s">
        <v>327</v>
      </c>
    </row>
    <row r="74" spans="3:10" ht="15.75" customHeight="1">
      <c r="C74" s="185" t="s">
        <v>323</v>
      </c>
    </row>
    <row r="75" spans="3:10" ht="15.75" customHeight="1">
      <c r="C75" s="185" t="s">
        <v>328</v>
      </c>
    </row>
    <row r="76" spans="3:10" ht="15.75" customHeight="1">
      <c r="C76" s="185" t="s">
        <v>329</v>
      </c>
    </row>
    <row r="77" spans="3:10" ht="15.75" customHeight="1">
      <c r="C77" s="185" t="s">
        <v>330</v>
      </c>
    </row>
  </sheetData>
  <mergeCells count="1">
    <mergeCell ref="W6:W10"/>
  </mergeCells>
  <printOptions horizontalCentered="1" gridLines="1"/>
  <pageMargins left="0.7" right="0.7" top="0.75" bottom="0.75" header="0" footer="0"/>
  <pageSetup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AV1011"/>
  <sheetViews>
    <sheetView tabSelected="1" topLeftCell="A23" workbookViewId="0">
      <pane xSplit="5" topLeftCell="F1" activePane="topRight" state="frozen"/>
      <selection pane="topRight" activeCell="R43" sqref="R43"/>
    </sheetView>
  </sheetViews>
  <sheetFormatPr baseColWidth="10" defaultColWidth="14.5" defaultRowHeight="15.75" customHeight="1"/>
  <cols>
    <col min="1" max="1" width="10.33203125" customWidth="1"/>
    <col min="3" max="3" width="29.1640625" customWidth="1"/>
    <col min="4" max="4" width="6" customWidth="1"/>
    <col min="5" max="32" width="6.5" customWidth="1"/>
    <col min="33" max="33" width="9.83203125" customWidth="1"/>
    <col min="34" max="48" width="6.5" customWidth="1"/>
  </cols>
  <sheetData>
    <row r="1" spans="1:48" ht="15.75" customHeight="1">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row>
    <row r="2" spans="1:48" ht="15.75" customHeight="1">
      <c r="E2" s="26" t="s">
        <v>136</v>
      </c>
      <c r="F2" s="27" t="s">
        <v>137</v>
      </c>
      <c r="G2" s="27" t="s">
        <v>138</v>
      </c>
      <c r="H2" s="109" t="s">
        <v>139</v>
      </c>
      <c r="I2" s="99"/>
      <c r="M2" s="29" t="s">
        <v>140</v>
      </c>
      <c r="N2" s="30" t="s">
        <v>141</v>
      </c>
      <c r="O2" s="30" t="s">
        <v>31</v>
      </c>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row>
    <row r="3" spans="1:48" ht="15.75" customHeight="1">
      <c r="E3" s="26" t="s">
        <v>143</v>
      </c>
      <c r="F3" s="27" t="s">
        <v>144</v>
      </c>
      <c r="G3" s="27" t="s">
        <v>145</v>
      </c>
      <c r="H3" s="28" t="s">
        <v>30</v>
      </c>
      <c r="I3" s="33" t="s">
        <v>122</v>
      </c>
      <c r="J3" s="4"/>
      <c r="K3" s="4"/>
      <c r="M3" s="29" t="s">
        <v>146</v>
      </c>
      <c r="N3" s="30" t="s">
        <v>147</v>
      </c>
      <c r="O3" s="30" t="s">
        <v>148</v>
      </c>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row>
    <row r="4" spans="1:48" ht="15.75" customHeight="1">
      <c r="H4" s="197" t="s">
        <v>32</v>
      </c>
      <c r="I4" s="198" t="s">
        <v>33</v>
      </c>
      <c r="J4" s="198" t="s">
        <v>131</v>
      </c>
      <c r="K4" s="4"/>
      <c r="M4" s="102"/>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row>
    <row r="5" spans="1:48" ht="15.75" customHeight="1">
      <c r="F5" s="4"/>
      <c r="H5" s="34" t="s">
        <v>35</v>
      </c>
      <c r="I5" s="35" t="s">
        <v>36</v>
      </c>
      <c r="J5" s="35" t="s">
        <v>37</v>
      </c>
      <c r="K5" s="35" t="s">
        <v>38</v>
      </c>
      <c r="L5" s="35" t="s">
        <v>158</v>
      </c>
      <c r="M5" s="102"/>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row>
    <row r="6" spans="1:48" ht="65" customHeight="1">
      <c r="C6" s="94" t="s">
        <v>133</v>
      </c>
      <c r="F6" s="46" t="s">
        <v>54</v>
      </c>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48" ht="15.75" customHeight="1">
      <c r="F7" s="13">
        <v>1</v>
      </c>
      <c r="G7" s="202">
        <f>F7+1</f>
        <v>2</v>
      </c>
      <c r="H7" s="13">
        <f t="shared" ref="H7:AG7" si="0">G7+1</f>
        <v>3</v>
      </c>
      <c r="I7" s="13">
        <f t="shared" si="0"/>
        <v>4</v>
      </c>
      <c r="J7" s="13">
        <f t="shared" si="0"/>
        <v>5</v>
      </c>
      <c r="K7" s="13">
        <f t="shared" si="0"/>
        <v>6</v>
      </c>
      <c r="L7" s="13">
        <f t="shared" si="0"/>
        <v>7</v>
      </c>
      <c r="M7" s="13">
        <f t="shared" si="0"/>
        <v>8</v>
      </c>
      <c r="N7" s="13">
        <f t="shared" si="0"/>
        <v>9</v>
      </c>
      <c r="O7" s="13">
        <f t="shared" si="0"/>
        <v>10</v>
      </c>
      <c r="P7" s="13">
        <f t="shared" si="0"/>
        <v>11</v>
      </c>
      <c r="Q7" s="13">
        <f t="shared" si="0"/>
        <v>12</v>
      </c>
      <c r="R7" s="13">
        <f t="shared" si="0"/>
        <v>13</v>
      </c>
      <c r="S7" s="13">
        <f t="shared" si="0"/>
        <v>14</v>
      </c>
      <c r="T7" s="13">
        <f t="shared" si="0"/>
        <v>15</v>
      </c>
      <c r="U7" s="13">
        <f t="shared" si="0"/>
        <v>16</v>
      </c>
      <c r="V7" s="13">
        <f t="shared" si="0"/>
        <v>17</v>
      </c>
      <c r="W7" s="13">
        <f t="shared" si="0"/>
        <v>18</v>
      </c>
      <c r="X7" s="13">
        <f t="shared" si="0"/>
        <v>19</v>
      </c>
      <c r="Y7" s="13">
        <f t="shared" si="0"/>
        <v>20</v>
      </c>
      <c r="Z7" s="13">
        <f t="shared" si="0"/>
        <v>21</v>
      </c>
      <c r="AA7" s="13">
        <f t="shared" si="0"/>
        <v>22</v>
      </c>
      <c r="AB7" s="13">
        <f t="shared" si="0"/>
        <v>23</v>
      </c>
      <c r="AC7" s="13">
        <f t="shared" si="0"/>
        <v>24</v>
      </c>
      <c r="AD7" s="13">
        <f t="shared" si="0"/>
        <v>25</v>
      </c>
      <c r="AE7" s="13">
        <f t="shared" si="0"/>
        <v>26</v>
      </c>
      <c r="AF7" s="202">
        <f t="shared" si="0"/>
        <v>27</v>
      </c>
      <c r="AG7" s="206">
        <f t="shared" si="0"/>
        <v>28</v>
      </c>
      <c r="AH7" s="13"/>
      <c r="AI7" s="13"/>
      <c r="AJ7" s="13"/>
      <c r="AK7" s="13"/>
      <c r="AL7" s="13"/>
      <c r="AM7" s="13"/>
      <c r="AN7" s="13"/>
      <c r="AO7" s="13"/>
      <c r="AP7" s="13"/>
      <c r="AQ7" s="13"/>
      <c r="AR7" s="13"/>
      <c r="AS7" s="13"/>
      <c r="AT7" s="13"/>
      <c r="AU7" s="13"/>
      <c r="AV7" s="13"/>
    </row>
    <row r="8" spans="1:48" ht="15.75" customHeight="1">
      <c r="C8" s="40" t="s">
        <v>126</v>
      </c>
      <c r="F8" s="13"/>
      <c r="G8" s="202"/>
      <c r="H8" s="13"/>
      <c r="I8" s="13"/>
      <c r="J8" s="13"/>
      <c r="K8" s="13"/>
      <c r="L8" s="13"/>
      <c r="M8" s="13"/>
      <c r="N8" s="13"/>
      <c r="O8" s="13"/>
      <c r="P8" s="13"/>
      <c r="Q8" s="13"/>
      <c r="R8" s="13"/>
      <c r="S8" s="13"/>
      <c r="T8" s="13"/>
      <c r="U8" s="13"/>
      <c r="V8" s="13"/>
      <c r="W8" s="13"/>
      <c r="X8" s="13"/>
      <c r="Y8" s="13"/>
      <c r="Z8" s="13"/>
      <c r="AA8" s="13"/>
      <c r="AB8" s="13"/>
      <c r="AC8" s="13"/>
      <c r="AD8" s="13"/>
      <c r="AE8" s="13"/>
      <c r="AF8" s="202"/>
      <c r="AG8" s="206"/>
      <c r="AH8" s="13"/>
      <c r="AI8" s="13"/>
      <c r="AJ8" s="13"/>
      <c r="AK8" s="13"/>
      <c r="AL8" s="13"/>
      <c r="AM8" s="13"/>
      <c r="AN8" s="13"/>
      <c r="AO8" s="13"/>
      <c r="AP8" s="13"/>
      <c r="AQ8" s="13"/>
      <c r="AR8" s="13"/>
      <c r="AS8" s="13"/>
      <c r="AT8" s="13"/>
      <c r="AU8" s="13"/>
      <c r="AV8" s="13"/>
    </row>
    <row r="9" spans="1:48" ht="15.75" customHeight="1">
      <c r="B9" s="100" t="s">
        <v>43</v>
      </c>
      <c r="C9" s="95" t="s">
        <v>162</v>
      </c>
      <c r="D9" s="43"/>
      <c r="E9" s="26" t="s">
        <v>136</v>
      </c>
      <c r="F9" s="27" t="s">
        <v>137</v>
      </c>
      <c r="G9" s="203" t="s">
        <v>138</v>
      </c>
      <c r="H9" s="192" t="s">
        <v>30</v>
      </c>
      <c r="I9" s="192" t="s">
        <v>122</v>
      </c>
      <c r="J9" s="193" t="s">
        <v>140</v>
      </c>
      <c r="K9" s="193" t="s">
        <v>141</v>
      </c>
      <c r="L9" s="193" t="s">
        <v>31</v>
      </c>
      <c r="M9" s="194"/>
      <c r="N9" s="194"/>
      <c r="O9" s="194"/>
      <c r="P9" s="194"/>
      <c r="Q9" s="194"/>
      <c r="R9" s="194"/>
      <c r="S9" s="47"/>
      <c r="T9" s="47"/>
      <c r="U9" s="47"/>
      <c r="V9" s="47"/>
      <c r="W9" s="47"/>
      <c r="X9" s="47"/>
      <c r="Y9" s="47"/>
      <c r="Z9" s="47"/>
      <c r="AA9" s="47"/>
      <c r="AB9" s="47"/>
      <c r="AC9" s="47"/>
      <c r="AD9" s="47"/>
      <c r="AE9" s="47"/>
      <c r="AF9" s="204"/>
      <c r="AG9" s="207"/>
      <c r="AH9" s="47"/>
      <c r="AI9" s="47"/>
      <c r="AJ9" s="47"/>
      <c r="AK9" s="13"/>
      <c r="AL9" s="13"/>
      <c r="AM9" s="13"/>
      <c r="AN9" s="13"/>
      <c r="AO9" s="13"/>
      <c r="AP9" s="13"/>
      <c r="AQ9" s="13"/>
      <c r="AR9" s="13"/>
      <c r="AS9" s="13"/>
      <c r="AT9" s="13"/>
      <c r="AU9" s="13"/>
      <c r="AV9" s="13"/>
    </row>
    <row r="10" spans="1:48" ht="15.75" customHeight="1">
      <c r="A10" s="48"/>
      <c r="B10" s="100" t="s">
        <v>44</v>
      </c>
      <c r="C10" s="95" t="s">
        <v>174</v>
      </c>
      <c r="D10" s="43"/>
      <c r="E10" s="26" t="s">
        <v>143</v>
      </c>
      <c r="F10" s="27" t="s">
        <v>144</v>
      </c>
      <c r="G10" s="203" t="s">
        <v>145</v>
      </c>
      <c r="H10" s="191" t="s">
        <v>145</v>
      </c>
      <c r="I10" s="192" t="s">
        <v>30</v>
      </c>
      <c r="J10" s="192" t="s">
        <v>122</v>
      </c>
      <c r="K10" s="193" t="s">
        <v>140</v>
      </c>
      <c r="L10" s="193" t="s">
        <v>141</v>
      </c>
      <c r="M10" s="193" t="s">
        <v>31</v>
      </c>
      <c r="N10" s="194"/>
      <c r="O10" s="194"/>
      <c r="P10" s="194"/>
      <c r="Q10" s="194"/>
      <c r="R10" s="194"/>
      <c r="S10" s="47"/>
      <c r="T10" s="47"/>
      <c r="U10" s="47"/>
      <c r="V10" s="47"/>
      <c r="W10" s="47"/>
      <c r="X10" s="47"/>
      <c r="Y10" s="47"/>
      <c r="Z10" s="47"/>
      <c r="AA10" s="47"/>
      <c r="AB10" s="47"/>
      <c r="AC10" s="47"/>
      <c r="AD10" s="47"/>
      <c r="AE10" s="47"/>
      <c r="AF10" s="204"/>
      <c r="AG10" s="207"/>
      <c r="AH10" s="47"/>
      <c r="AI10" s="47"/>
      <c r="AJ10" s="47"/>
      <c r="AK10" s="13"/>
      <c r="AL10" s="13"/>
      <c r="AM10" s="13"/>
      <c r="AN10" s="13"/>
      <c r="AO10" s="13"/>
      <c r="AP10" s="13"/>
      <c r="AQ10" s="13"/>
      <c r="AR10" s="13"/>
      <c r="AS10" s="13"/>
      <c r="AT10" s="13"/>
      <c r="AU10" s="13"/>
      <c r="AV10" s="13"/>
    </row>
    <row r="11" spans="1:48" ht="15.75" customHeight="1">
      <c r="A11" s="48"/>
      <c r="B11" s="100" t="s">
        <v>45</v>
      </c>
      <c r="C11" s="95" t="s">
        <v>123</v>
      </c>
      <c r="D11" s="44"/>
      <c r="E11" s="26" t="s">
        <v>136</v>
      </c>
      <c r="F11" s="47"/>
      <c r="G11" s="203" t="s">
        <v>137</v>
      </c>
      <c r="H11" s="191" t="s">
        <v>137</v>
      </c>
      <c r="I11" s="191" t="s">
        <v>138</v>
      </c>
      <c r="J11" s="191" t="s">
        <v>138</v>
      </c>
      <c r="K11" s="195" t="s">
        <v>139</v>
      </c>
      <c r="L11" s="193" t="s">
        <v>140</v>
      </c>
      <c r="M11" s="193" t="s">
        <v>141</v>
      </c>
      <c r="N11" s="193" t="s">
        <v>31</v>
      </c>
      <c r="O11" s="194"/>
      <c r="P11" s="194"/>
      <c r="Q11" s="194"/>
      <c r="R11" s="194"/>
      <c r="S11" s="47"/>
      <c r="T11" s="47"/>
      <c r="U11" s="47"/>
      <c r="V11" s="47"/>
      <c r="W11" s="47"/>
      <c r="X11" s="47"/>
      <c r="Y11" s="47"/>
      <c r="Z11" s="47"/>
      <c r="AA11" s="47"/>
      <c r="AB11" s="47"/>
      <c r="AC11" s="47"/>
      <c r="AD11" s="47"/>
      <c r="AE11" s="47"/>
      <c r="AF11" s="204"/>
      <c r="AG11" s="207"/>
      <c r="AH11" s="47"/>
      <c r="AI11" s="47"/>
      <c r="AJ11" s="47"/>
      <c r="AK11" s="13"/>
      <c r="AL11" s="13"/>
      <c r="AM11" s="13"/>
      <c r="AN11" s="13"/>
      <c r="AO11" s="13"/>
      <c r="AP11" s="13"/>
      <c r="AQ11" s="13"/>
      <c r="AR11" s="13"/>
      <c r="AS11" s="13"/>
      <c r="AT11" s="13"/>
      <c r="AU11" s="13"/>
      <c r="AV11" s="13"/>
    </row>
    <row r="12" spans="1:48" ht="15.75" customHeight="1">
      <c r="A12" s="48"/>
      <c r="B12" s="100" t="s">
        <v>46</v>
      </c>
      <c r="C12" s="95" t="s">
        <v>341</v>
      </c>
      <c r="D12" s="43"/>
      <c r="E12" s="26" t="s">
        <v>143</v>
      </c>
      <c r="F12" s="47"/>
      <c r="G12" s="203" t="s">
        <v>144</v>
      </c>
      <c r="H12" s="191" t="s">
        <v>144</v>
      </c>
      <c r="I12" s="191" t="s">
        <v>145</v>
      </c>
      <c r="J12" s="191" t="s">
        <v>145</v>
      </c>
      <c r="K12" s="191" t="s">
        <v>145</v>
      </c>
      <c r="L12" s="191" t="s">
        <v>145</v>
      </c>
      <c r="M12" s="196" t="s">
        <v>35</v>
      </c>
      <c r="N12" s="196" t="s">
        <v>36</v>
      </c>
      <c r="O12" s="196" t="s">
        <v>37</v>
      </c>
      <c r="P12" s="196" t="s">
        <v>38</v>
      </c>
      <c r="Q12" s="196" t="s">
        <v>158</v>
      </c>
      <c r="R12" s="193" t="s">
        <v>146</v>
      </c>
      <c r="S12" s="30" t="s">
        <v>147</v>
      </c>
      <c r="T12" s="30" t="s">
        <v>148</v>
      </c>
      <c r="U12" s="47"/>
      <c r="V12" s="47"/>
      <c r="W12" s="47"/>
      <c r="X12" s="47"/>
      <c r="Y12" s="47"/>
      <c r="Z12" s="47"/>
      <c r="AA12" s="47"/>
      <c r="AB12" s="47"/>
      <c r="AC12" s="47"/>
      <c r="AD12" s="47"/>
      <c r="AE12" s="47"/>
      <c r="AF12" s="204"/>
      <c r="AG12" s="207"/>
      <c r="AH12" s="47"/>
      <c r="AI12" s="47"/>
      <c r="AJ12" s="47"/>
      <c r="AK12" s="13"/>
      <c r="AL12" s="13"/>
      <c r="AM12" s="13"/>
      <c r="AN12" s="13"/>
      <c r="AO12" s="13"/>
      <c r="AP12" s="13"/>
      <c r="AQ12" s="13"/>
      <c r="AR12" s="13"/>
      <c r="AS12" s="13"/>
      <c r="AT12" s="13"/>
      <c r="AU12" s="13"/>
      <c r="AV12" s="13"/>
    </row>
    <row r="13" spans="1:48" ht="15.75" customHeight="1">
      <c r="A13" s="48"/>
      <c r="B13" s="100" t="s">
        <v>47</v>
      </c>
      <c r="C13" s="95" t="s">
        <v>163</v>
      </c>
      <c r="D13" s="43"/>
      <c r="E13" s="26" t="s">
        <v>136</v>
      </c>
      <c r="F13" s="47"/>
      <c r="G13" s="204"/>
      <c r="H13" s="194"/>
      <c r="I13" s="191" t="s">
        <v>137</v>
      </c>
      <c r="J13" s="191" t="s">
        <v>137</v>
      </c>
      <c r="K13" s="191" t="s">
        <v>137</v>
      </c>
      <c r="L13" s="191" t="s">
        <v>137</v>
      </c>
      <c r="M13" s="191" t="s">
        <v>138</v>
      </c>
      <c r="N13" s="195" t="s">
        <v>139</v>
      </c>
      <c r="O13" s="193" t="s">
        <v>140</v>
      </c>
      <c r="P13" s="193" t="s">
        <v>141</v>
      </c>
      <c r="Q13" s="193" t="s">
        <v>31</v>
      </c>
      <c r="R13" s="194"/>
      <c r="S13" s="194"/>
      <c r="T13" s="47"/>
      <c r="U13" s="47"/>
      <c r="V13" s="47"/>
      <c r="W13" s="47"/>
      <c r="X13" s="47"/>
      <c r="Y13" s="47"/>
      <c r="Z13" s="47"/>
      <c r="AA13" s="47"/>
      <c r="AB13" s="47"/>
      <c r="AC13" s="47"/>
      <c r="AD13" s="47"/>
      <c r="AE13" s="47"/>
      <c r="AF13" s="204"/>
      <c r="AG13" s="207"/>
      <c r="AH13" s="47"/>
      <c r="AI13" s="47"/>
      <c r="AJ13" s="47"/>
      <c r="AK13" s="13"/>
      <c r="AL13" s="13"/>
      <c r="AM13" s="13"/>
      <c r="AN13" s="13"/>
      <c r="AO13" s="13"/>
      <c r="AP13" s="13"/>
      <c r="AQ13" s="13"/>
      <c r="AR13" s="13"/>
      <c r="AS13" s="13"/>
      <c r="AT13" s="13"/>
      <c r="AU13" s="13"/>
      <c r="AV13" s="13"/>
    </row>
    <row r="14" spans="1:48" ht="15.75" customHeight="1">
      <c r="A14" s="48"/>
      <c r="B14" s="100" t="s">
        <v>48</v>
      </c>
      <c r="C14" s="95" t="s">
        <v>164</v>
      </c>
      <c r="D14" s="43"/>
      <c r="E14" s="26" t="s">
        <v>143</v>
      </c>
      <c r="F14" s="47"/>
      <c r="G14" s="204"/>
      <c r="H14" s="47"/>
      <c r="I14" s="27" t="s">
        <v>144</v>
      </c>
      <c r="J14" s="27" t="s">
        <v>144</v>
      </c>
      <c r="K14" s="27" t="s">
        <v>144</v>
      </c>
      <c r="L14" s="27" t="s">
        <v>144</v>
      </c>
      <c r="M14" s="27" t="s">
        <v>145</v>
      </c>
      <c r="N14" s="27" t="s">
        <v>145</v>
      </c>
      <c r="O14" s="191" t="s">
        <v>145</v>
      </c>
      <c r="P14" s="199" t="s">
        <v>32</v>
      </c>
      <c r="Q14" s="199" t="s">
        <v>33</v>
      </c>
      <c r="R14" s="199" t="s">
        <v>131</v>
      </c>
      <c r="S14" s="193" t="s">
        <v>146</v>
      </c>
      <c r="T14" s="30" t="s">
        <v>147</v>
      </c>
      <c r="U14" s="30" t="s">
        <v>148</v>
      </c>
      <c r="V14" s="47"/>
      <c r="W14" s="47"/>
      <c r="X14" s="47"/>
      <c r="Y14" s="47"/>
      <c r="Z14" s="47"/>
      <c r="AA14" s="47"/>
      <c r="AB14" s="47"/>
      <c r="AC14" s="47"/>
      <c r="AD14" s="47"/>
      <c r="AE14" s="47"/>
      <c r="AF14" s="204"/>
      <c r="AG14" s="207"/>
      <c r="AH14" s="47"/>
      <c r="AI14" s="47"/>
      <c r="AJ14" s="47"/>
      <c r="AK14" s="13"/>
      <c r="AL14" s="13"/>
      <c r="AM14" s="13"/>
      <c r="AN14" s="13"/>
      <c r="AO14" s="13"/>
      <c r="AP14" s="13"/>
      <c r="AQ14" s="13"/>
      <c r="AR14" s="13"/>
      <c r="AS14" s="13"/>
      <c r="AT14" s="13"/>
      <c r="AU14" s="13"/>
      <c r="AV14" s="13"/>
    </row>
    <row r="15" spans="1:48" ht="15.75" customHeight="1">
      <c r="A15" s="48"/>
      <c r="B15" s="100" t="s">
        <v>49</v>
      </c>
      <c r="C15" s="95" t="s">
        <v>167</v>
      </c>
      <c r="D15" s="43"/>
      <c r="E15" s="26" t="s">
        <v>136</v>
      </c>
      <c r="F15" s="47"/>
      <c r="G15" s="204"/>
      <c r="H15" s="47"/>
      <c r="I15" s="47"/>
      <c r="J15" s="47"/>
      <c r="K15" s="47"/>
      <c r="L15" s="47"/>
      <c r="M15" s="191" t="s">
        <v>137</v>
      </c>
      <c r="N15" s="191" t="s">
        <v>137</v>
      </c>
      <c r="O15" s="191" t="s">
        <v>137</v>
      </c>
      <c r="P15" s="191" t="s">
        <v>138</v>
      </c>
      <c r="Q15" s="191" t="s">
        <v>138</v>
      </c>
      <c r="R15" s="191" t="s">
        <v>138</v>
      </c>
      <c r="S15" s="195" t="s">
        <v>139</v>
      </c>
      <c r="T15" s="193" t="s">
        <v>140</v>
      </c>
      <c r="U15" s="193" t="s">
        <v>141</v>
      </c>
      <c r="V15" s="193" t="s">
        <v>31</v>
      </c>
      <c r="W15" s="47"/>
      <c r="X15" s="47"/>
      <c r="Y15" s="47"/>
      <c r="Z15" s="47"/>
      <c r="AA15" s="47"/>
      <c r="AB15" s="47"/>
      <c r="AC15" s="47"/>
      <c r="AD15" s="47"/>
      <c r="AE15" s="47"/>
      <c r="AF15" s="204"/>
      <c r="AG15" s="207"/>
      <c r="AH15" s="47"/>
      <c r="AI15" s="47"/>
      <c r="AJ15" s="47"/>
      <c r="AK15" s="13"/>
      <c r="AL15" s="13"/>
      <c r="AM15" s="13"/>
      <c r="AN15" s="13"/>
      <c r="AO15" s="13"/>
      <c r="AP15" s="13"/>
      <c r="AQ15" s="13"/>
      <c r="AR15" s="13"/>
      <c r="AS15" s="13"/>
      <c r="AT15" s="13"/>
      <c r="AU15" s="13"/>
      <c r="AV15" s="13"/>
    </row>
    <row r="16" spans="1:48" ht="15.75" customHeight="1">
      <c r="A16" s="48"/>
      <c r="B16" s="100" t="s">
        <v>50</v>
      </c>
      <c r="C16" s="95" t="s">
        <v>165</v>
      </c>
      <c r="D16" s="43"/>
      <c r="E16" s="26" t="s">
        <v>143</v>
      </c>
      <c r="F16" s="47"/>
      <c r="G16" s="204"/>
      <c r="H16" s="47"/>
      <c r="I16" s="47"/>
      <c r="J16" s="47"/>
      <c r="K16" s="47"/>
      <c r="L16" s="47"/>
      <c r="M16" s="27" t="s">
        <v>144</v>
      </c>
      <c r="N16" s="27" t="s">
        <v>144</v>
      </c>
      <c r="O16" s="27" t="s">
        <v>144</v>
      </c>
      <c r="P16" s="27" t="s">
        <v>145</v>
      </c>
      <c r="Q16" s="27" t="s">
        <v>145</v>
      </c>
      <c r="R16" s="27" t="s">
        <v>145</v>
      </c>
      <c r="S16" s="196" t="s">
        <v>35</v>
      </c>
      <c r="T16" s="196" t="s">
        <v>36</v>
      </c>
      <c r="U16" s="196" t="s">
        <v>37</v>
      </c>
      <c r="V16" s="35" t="s">
        <v>38</v>
      </c>
      <c r="W16" s="35" t="s">
        <v>158</v>
      </c>
      <c r="X16" s="193" t="s">
        <v>146</v>
      </c>
      <c r="Y16" s="30" t="s">
        <v>147</v>
      </c>
      <c r="Z16" s="30" t="s">
        <v>148</v>
      </c>
      <c r="AA16" s="47"/>
      <c r="AB16" s="47"/>
      <c r="AC16" s="47"/>
      <c r="AD16" s="47"/>
      <c r="AE16" s="47"/>
      <c r="AF16" s="204"/>
      <c r="AG16" s="207"/>
      <c r="AH16" s="47"/>
      <c r="AI16" s="47"/>
      <c r="AJ16" s="47"/>
      <c r="AK16" s="13"/>
      <c r="AL16" s="13"/>
      <c r="AM16" s="13"/>
      <c r="AN16" s="13"/>
      <c r="AO16" s="13"/>
      <c r="AP16" s="13"/>
      <c r="AQ16" s="13"/>
      <c r="AR16" s="13"/>
      <c r="AS16" s="13"/>
      <c r="AT16" s="13"/>
      <c r="AU16" s="13"/>
      <c r="AV16" s="13"/>
    </row>
    <row r="17" spans="1:48" ht="15.75" customHeight="1">
      <c r="A17" s="48"/>
      <c r="B17" s="100" t="s">
        <v>51</v>
      </c>
      <c r="C17" s="95" t="s">
        <v>166</v>
      </c>
      <c r="D17" s="43"/>
      <c r="E17" s="26" t="s">
        <v>136</v>
      </c>
      <c r="F17" s="47"/>
      <c r="G17" s="204"/>
      <c r="H17" s="47"/>
      <c r="I17" s="47"/>
      <c r="J17" s="47"/>
      <c r="K17" s="47"/>
      <c r="L17" s="47"/>
      <c r="M17" s="47"/>
      <c r="N17" s="47"/>
      <c r="O17" s="47"/>
      <c r="P17" s="191" t="s">
        <v>137</v>
      </c>
      <c r="Q17" s="191" t="s">
        <v>137</v>
      </c>
      <c r="R17" s="191" t="s">
        <v>137</v>
      </c>
      <c r="S17" s="191" t="s">
        <v>137</v>
      </c>
      <c r="T17" s="191" t="s">
        <v>138</v>
      </c>
      <c r="U17" s="191" t="s">
        <v>138</v>
      </c>
      <c r="V17" s="191" t="s">
        <v>138</v>
      </c>
      <c r="W17" s="191" t="s">
        <v>138</v>
      </c>
      <c r="X17" s="195" t="s">
        <v>139</v>
      </c>
      <c r="Y17" s="193" t="s">
        <v>140</v>
      </c>
      <c r="Z17" s="193" t="s">
        <v>141</v>
      </c>
      <c r="AA17" s="193" t="s">
        <v>31</v>
      </c>
      <c r="AB17" s="47"/>
      <c r="AC17" s="47"/>
      <c r="AD17" s="47"/>
      <c r="AE17" s="47"/>
      <c r="AF17" s="204"/>
      <c r="AG17" s="207"/>
      <c r="AH17" s="47"/>
      <c r="AI17" s="47"/>
      <c r="AJ17" s="47"/>
      <c r="AK17" s="13"/>
      <c r="AL17" s="13"/>
      <c r="AM17" s="13"/>
      <c r="AN17" s="13"/>
      <c r="AO17" s="13"/>
      <c r="AP17" s="13"/>
      <c r="AQ17" s="13"/>
      <c r="AR17" s="13"/>
      <c r="AS17" s="13"/>
      <c r="AT17" s="13"/>
      <c r="AU17" s="13"/>
      <c r="AV17" s="13"/>
    </row>
    <row r="18" spans="1:48" ht="15.75" customHeight="1">
      <c r="A18" s="48"/>
      <c r="B18" s="100" t="s">
        <v>52</v>
      </c>
      <c r="C18" s="95" t="s">
        <v>168</v>
      </c>
      <c r="D18" s="43"/>
      <c r="E18" s="26" t="s">
        <v>143</v>
      </c>
      <c r="F18" s="47"/>
      <c r="G18" s="204"/>
      <c r="H18" s="47"/>
      <c r="I18" s="47"/>
      <c r="J18" s="47"/>
      <c r="K18" s="47"/>
      <c r="L18" s="47"/>
      <c r="M18" s="47"/>
      <c r="N18" s="47"/>
      <c r="O18" s="47"/>
      <c r="P18" s="27" t="s">
        <v>144</v>
      </c>
      <c r="Q18" s="27" t="s">
        <v>144</v>
      </c>
      <c r="R18" s="27" t="s">
        <v>144</v>
      </c>
      <c r="S18" s="27" t="s">
        <v>144</v>
      </c>
      <c r="T18" s="27" t="s">
        <v>145</v>
      </c>
      <c r="U18" s="192" t="s">
        <v>30</v>
      </c>
      <c r="V18" s="192" t="s">
        <v>122</v>
      </c>
      <c r="W18" s="193" t="s">
        <v>140</v>
      </c>
      <c r="X18" s="193" t="s">
        <v>141</v>
      </c>
      <c r="Y18" s="193" t="s">
        <v>31</v>
      </c>
      <c r="Z18" s="47"/>
      <c r="AA18" s="47"/>
      <c r="AB18" s="47"/>
      <c r="AC18" s="47"/>
      <c r="AD18" s="47"/>
      <c r="AE18" s="47"/>
      <c r="AF18" s="204"/>
      <c r="AG18" s="207"/>
      <c r="AH18" s="47"/>
      <c r="AI18" s="47"/>
      <c r="AJ18" s="47"/>
      <c r="AK18" s="13"/>
      <c r="AL18" s="13"/>
      <c r="AM18" s="13"/>
      <c r="AN18" s="13"/>
      <c r="AO18" s="13"/>
      <c r="AP18" s="13"/>
      <c r="AQ18" s="13"/>
      <c r="AR18" s="13"/>
      <c r="AS18" s="13"/>
      <c r="AT18" s="13"/>
      <c r="AU18" s="13"/>
      <c r="AV18" s="13"/>
    </row>
    <row r="19" spans="1:48" ht="15.75" customHeight="1">
      <c r="A19" s="48"/>
      <c r="B19" s="100" t="s">
        <v>53</v>
      </c>
      <c r="C19" s="95" t="s">
        <v>169</v>
      </c>
      <c r="D19" s="43"/>
      <c r="E19" s="26" t="s">
        <v>136</v>
      </c>
      <c r="F19" s="47"/>
      <c r="G19" s="204"/>
      <c r="H19" s="47"/>
      <c r="I19" s="47"/>
      <c r="J19" s="47"/>
      <c r="K19" s="47"/>
      <c r="L19" s="47"/>
      <c r="M19" s="47"/>
      <c r="N19" s="47"/>
      <c r="O19" s="47"/>
      <c r="P19" s="47"/>
      <c r="Q19" s="47"/>
      <c r="R19" s="47"/>
      <c r="S19" s="47"/>
      <c r="T19" s="191" t="s">
        <v>137</v>
      </c>
      <c r="U19" s="191" t="s">
        <v>137</v>
      </c>
      <c r="V19" s="191" t="s">
        <v>137</v>
      </c>
      <c r="W19" s="191" t="s">
        <v>137</v>
      </c>
      <c r="X19" s="191" t="s">
        <v>137</v>
      </c>
      <c r="Y19" s="191" t="s">
        <v>138</v>
      </c>
      <c r="Z19" s="192" t="s">
        <v>30</v>
      </c>
      <c r="AA19" s="192" t="s">
        <v>122</v>
      </c>
      <c r="AB19" s="193" t="s">
        <v>140</v>
      </c>
      <c r="AC19" s="193" t="s">
        <v>141</v>
      </c>
      <c r="AD19" s="193" t="s">
        <v>31</v>
      </c>
      <c r="AE19" s="47"/>
      <c r="AF19" s="204"/>
      <c r="AG19" s="207"/>
      <c r="AH19" s="47"/>
      <c r="AI19" s="47"/>
      <c r="AJ19" s="47"/>
      <c r="AK19" s="13"/>
      <c r="AL19" s="13"/>
      <c r="AM19" s="13"/>
      <c r="AN19" s="13"/>
      <c r="AO19" s="13"/>
      <c r="AP19" s="13"/>
      <c r="AQ19" s="13"/>
      <c r="AR19" s="13"/>
      <c r="AS19" s="13"/>
      <c r="AT19" s="13"/>
      <c r="AU19" s="13"/>
      <c r="AV19" s="13"/>
    </row>
    <row r="20" spans="1:48" ht="15.75" customHeight="1">
      <c r="B20" s="100" t="s">
        <v>134</v>
      </c>
      <c r="C20" s="122" t="s">
        <v>195</v>
      </c>
      <c r="D20" s="43"/>
      <c r="E20" s="26" t="s">
        <v>143</v>
      </c>
      <c r="F20" s="47"/>
      <c r="G20" s="204"/>
      <c r="H20" s="47"/>
      <c r="I20" s="47"/>
      <c r="J20" s="47"/>
      <c r="K20" s="47"/>
      <c r="L20" s="47"/>
      <c r="M20" s="47"/>
      <c r="N20" s="47"/>
      <c r="O20" s="47"/>
      <c r="P20" s="47"/>
      <c r="Q20" s="47"/>
      <c r="R20" s="47"/>
      <c r="S20" s="47"/>
      <c r="T20" s="27" t="s">
        <v>144</v>
      </c>
      <c r="U20" s="27" t="s">
        <v>144</v>
      </c>
      <c r="V20" s="27" t="s">
        <v>144</v>
      </c>
      <c r="W20" s="27" t="s">
        <v>144</v>
      </c>
      <c r="X20" s="27" t="s">
        <v>144</v>
      </c>
      <c r="Y20" s="27" t="s">
        <v>145</v>
      </c>
      <c r="Z20" s="27" t="s">
        <v>145</v>
      </c>
      <c r="AA20" s="27" t="s">
        <v>145</v>
      </c>
      <c r="AB20" s="27" t="s">
        <v>145</v>
      </c>
      <c r="AC20" s="192" t="s">
        <v>30</v>
      </c>
      <c r="AD20" s="192" t="s">
        <v>122</v>
      </c>
      <c r="AE20" s="193" t="s">
        <v>140</v>
      </c>
      <c r="AF20" s="205" t="s">
        <v>141</v>
      </c>
      <c r="AG20" s="208" t="s">
        <v>31</v>
      </c>
      <c r="AH20" s="47"/>
      <c r="AI20" s="47"/>
      <c r="AJ20" s="47"/>
      <c r="AK20" s="13"/>
      <c r="AL20" s="13"/>
      <c r="AM20" s="13"/>
      <c r="AN20" s="13"/>
      <c r="AO20" s="13"/>
      <c r="AP20" s="13"/>
      <c r="AQ20" s="13"/>
      <c r="AR20" s="13"/>
      <c r="AS20" s="13"/>
      <c r="AT20" s="13"/>
      <c r="AU20" s="13"/>
      <c r="AV20" s="13"/>
    </row>
    <row r="21" spans="1:48" ht="15.75" customHeight="1">
      <c r="B21" s="200" t="s">
        <v>332</v>
      </c>
      <c r="C21" s="201" t="s">
        <v>333</v>
      </c>
      <c r="D21" s="43"/>
      <c r="E21" s="26" t="s">
        <v>136</v>
      </c>
      <c r="F21" s="47"/>
      <c r="G21" s="204"/>
      <c r="H21" s="47"/>
      <c r="I21" s="47"/>
      <c r="J21" s="47"/>
      <c r="K21" s="47"/>
      <c r="L21" s="47"/>
      <c r="M21" s="47"/>
      <c r="N21" s="47"/>
      <c r="O21" s="47"/>
      <c r="P21" s="47"/>
      <c r="Q21" s="47"/>
      <c r="R21" s="47"/>
      <c r="S21" s="47"/>
      <c r="T21" s="47"/>
      <c r="U21" s="47"/>
      <c r="V21" s="47"/>
      <c r="W21" s="47"/>
      <c r="X21" s="47"/>
      <c r="Y21" s="191" t="s">
        <v>137</v>
      </c>
      <c r="Z21" s="191" t="s">
        <v>137</v>
      </c>
      <c r="AA21" s="191" t="s">
        <v>137</v>
      </c>
      <c r="AB21" s="191" t="s">
        <v>137</v>
      </c>
      <c r="AC21" s="191" t="s">
        <v>138</v>
      </c>
      <c r="AD21" s="47" t="s">
        <v>335</v>
      </c>
      <c r="AE21" s="47" t="s">
        <v>335</v>
      </c>
      <c r="AF21" s="204" t="s">
        <v>335</v>
      </c>
      <c r="AG21" s="209" t="s">
        <v>336</v>
      </c>
      <c r="AH21" s="47"/>
      <c r="AI21" s="47"/>
      <c r="AJ21" s="47"/>
      <c r="AK21" s="13"/>
      <c r="AL21" s="13"/>
      <c r="AM21" s="13"/>
      <c r="AN21" s="13"/>
      <c r="AO21" s="13"/>
      <c r="AP21" s="13"/>
      <c r="AQ21" s="13"/>
      <c r="AR21" s="13"/>
      <c r="AS21" s="13"/>
      <c r="AT21" s="13"/>
      <c r="AU21" s="13"/>
      <c r="AV21" s="13"/>
    </row>
    <row r="22" spans="1:48" ht="15.75" customHeight="1">
      <c r="B22" s="200" t="s">
        <v>331</v>
      </c>
      <c r="C22" s="201" t="s">
        <v>334</v>
      </c>
      <c r="D22" s="43"/>
      <c r="E22" s="26" t="s">
        <v>143</v>
      </c>
      <c r="F22" s="47"/>
      <c r="G22" s="204"/>
      <c r="H22" s="47"/>
      <c r="I22" s="47"/>
      <c r="J22" s="47"/>
      <c r="K22" s="47"/>
      <c r="L22" s="47"/>
      <c r="M22" s="47"/>
      <c r="N22" s="47"/>
      <c r="O22" s="47"/>
      <c r="P22" s="47"/>
      <c r="Q22" s="47"/>
      <c r="R22" s="47"/>
      <c r="S22" s="47"/>
      <c r="T22" s="47"/>
      <c r="U22" s="47"/>
      <c r="V22" s="47"/>
      <c r="W22" s="47"/>
      <c r="X22" s="47"/>
      <c r="Y22" s="27" t="s">
        <v>144</v>
      </c>
      <c r="Z22" s="27" t="s">
        <v>144</v>
      </c>
      <c r="AA22" s="27" t="s">
        <v>144</v>
      </c>
      <c r="AB22" s="27" t="s">
        <v>144</v>
      </c>
      <c r="AC22" s="27" t="s">
        <v>145</v>
      </c>
      <c r="AD22" s="47" t="s">
        <v>335</v>
      </c>
      <c r="AE22" s="47" t="s">
        <v>335</v>
      </c>
      <c r="AF22" s="204" t="s">
        <v>335</v>
      </c>
      <c r="AG22" s="209" t="s">
        <v>336</v>
      </c>
      <c r="AH22" s="47"/>
      <c r="AI22" s="47"/>
      <c r="AJ22" s="47"/>
      <c r="AK22" s="13"/>
      <c r="AL22" s="13"/>
      <c r="AM22" s="13"/>
      <c r="AN22" s="13"/>
      <c r="AO22" s="13"/>
      <c r="AP22" s="13"/>
      <c r="AQ22" s="13"/>
      <c r="AR22" s="13"/>
      <c r="AS22" s="13"/>
      <c r="AT22" s="13"/>
      <c r="AU22" s="13"/>
      <c r="AV22" s="13"/>
    </row>
    <row r="23" spans="1:48" ht="15.75" customHeight="1">
      <c r="B23" s="200" t="s">
        <v>337</v>
      </c>
      <c r="C23" s="201" t="s">
        <v>339</v>
      </c>
      <c r="D23" s="43"/>
      <c r="E23" s="26" t="s">
        <v>136</v>
      </c>
      <c r="F23" s="47"/>
      <c r="G23" s="204"/>
      <c r="H23" s="47"/>
      <c r="I23" s="47"/>
      <c r="J23" s="47"/>
      <c r="K23" s="47"/>
      <c r="L23" s="47"/>
      <c r="M23" s="47"/>
      <c r="N23" s="47"/>
      <c r="O23" s="47"/>
      <c r="P23" s="47"/>
      <c r="Q23" s="47"/>
      <c r="R23" s="47"/>
      <c r="S23" s="47"/>
      <c r="T23" s="47"/>
      <c r="U23" s="47"/>
      <c r="V23" s="47"/>
      <c r="W23" s="47"/>
      <c r="X23" s="47"/>
      <c r="Y23" s="47"/>
      <c r="Z23" s="47"/>
      <c r="AA23" s="47"/>
      <c r="AB23" s="47"/>
      <c r="AC23" s="191" t="s">
        <v>137</v>
      </c>
      <c r="AD23" s="47" t="s">
        <v>335</v>
      </c>
      <c r="AE23" s="47" t="s">
        <v>335</v>
      </c>
      <c r="AF23" s="204" t="s">
        <v>335</v>
      </c>
      <c r="AG23" s="209" t="s">
        <v>336</v>
      </c>
      <c r="AH23" s="47"/>
      <c r="AI23" s="47"/>
      <c r="AJ23" s="47"/>
      <c r="AK23" s="13"/>
      <c r="AL23" s="13"/>
      <c r="AM23" s="13"/>
      <c r="AN23" s="13"/>
      <c r="AO23" s="13"/>
      <c r="AP23" s="13"/>
      <c r="AQ23" s="13"/>
      <c r="AR23" s="13"/>
      <c r="AS23" s="13"/>
      <c r="AT23" s="13"/>
      <c r="AU23" s="13"/>
      <c r="AV23" s="13"/>
    </row>
    <row r="24" spans="1:48" ht="15.75" customHeight="1">
      <c r="B24" s="200" t="s">
        <v>338</v>
      </c>
      <c r="C24" s="201" t="s">
        <v>340</v>
      </c>
      <c r="D24" s="43"/>
      <c r="E24" s="26" t="s">
        <v>143</v>
      </c>
      <c r="F24" s="47"/>
      <c r="G24" s="204"/>
      <c r="H24" s="47"/>
      <c r="I24" s="47"/>
      <c r="J24" s="47"/>
      <c r="K24" s="47"/>
      <c r="L24" s="47"/>
      <c r="M24" s="47"/>
      <c r="N24" s="47"/>
      <c r="O24" s="47"/>
      <c r="P24" s="47"/>
      <c r="Q24" s="47"/>
      <c r="R24" s="47"/>
      <c r="S24" s="47"/>
      <c r="T24" s="47"/>
      <c r="U24" s="47"/>
      <c r="V24" s="47"/>
      <c r="W24" s="47"/>
      <c r="X24" s="47"/>
      <c r="Y24" s="47"/>
      <c r="Z24" s="47"/>
      <c r="AA24" s="47"/>
      <c r="AB24" s="47"/>
      <c r="AC24" s="27" t="s">
        <v>144</v>
      </c>
      <c r="AD24" s="47" t="s">
        <v>335</v>
      </c>
      <c r="AE24" s="47" t="s">
        <v>335</v>
      </c>
      <c r="AF24" s="204" t="s">
        <v>335</v>
      </c>
      <c r="AG24" s="209" t="s">
        <v>336</v>
      </c>
      <c r="AH24" s="47"/>
      <c r="AI24" s="47"/>
      <c r="AJ24" s="47"/>
      <c r="AK24" s="13"/>
      <c r="AL24" s="13"/>
      <c r="AM24" s="13"/>
      <c r="AN24" s="13"/>
      <c r="AO24" s="13"/>
      <c r="AP24" s="13"/>
      <c r="AQ24" s="13"/>
      <c r="AR24" s="13"/>
      <c r="AS24" s="13"/>
      <c r="AT24" s="13"/>
      <c r="AU24" s="13"/>
      <c r="AV24" s="13"/>
    </row>
    <row r="25" spans="1:48" ht="15.75" customHeight="1">
      <c r="B25" s="100" t="s">
        <v>45</v>
      </c>
      <c r="C25" s="95" t="s">
        <v>123</v>
      </c>
      <c r="D25" s="44"/>
      <c r="E25" s="26" t="s">
        <v>136</v>
      </c>
      <c r="F25" s="47"/>
      <c r="G25" s="204"/>
      <c r="H25" s="47"/>
      <c r="I25" s="47"/>
      <c r="J25" s="47"/>
      <c r="K25" s="47"/>
      <c r="L25" s="47"/>
      <c r="M25" s="47"/>
      <c r="N25" s="47"/>
      <c r="O25" s="47"/>
      <c r="P25" s="47"/>
      <c r="Q25" s="47"/>
      <c r="R25" s="47"/>
      <c r="S25" s="47"/>
      <c r="T25" s="47"/>
      <c r="U25" s="47"/>
      <c r="V25" s="47"/>
      <c r="W25" s="47"/>
      <c r="X25" s="47"/>
      <c r="Y25" s="47"/>
      <c r="Z25" s="47"/>
      <c r="AA25" s="47"/>
      <c r="AB25" s="47"/>
      <c r="AC25" s="47"/>
      <c r="AD25" s="47"/>
      <c r="AE25" s="47"/>
      <c r="AF25" s="204"/>
      <c r="AG25" s="210" t="s">
        <v>137</v>
      </c>
      <c r="AH25" s="191" t="s">
        <v>138</v>
      </c>
      <c r="AI25" s="47"/>
      <c r="AJ25" s="47"/>
      <c r="AK25" s="13"/>
      <c r="AL25" s="13"/>
      <c r="AM25" s="13"/>
      <c r="AN25" s="13"/>
      <c r="AO25" s="13"/>
      <c r="AP25" s="13"/>
      <c r="AQ25" s="13"/>
      <c r="AR25" s="13"/>
      <c r="AS25" s="13"/>
      <c r="AT25" s="13"/>
      <c r="AU25" s="13"/>
      <c r="AV25" s="13"/>
    </row>
    <row r="26" spans="1:48" ht="15.75" customHeight="1">
      <c r="B26" s="100" t="s">
        <v>46</v>
      </c>
      <c r="C26" s="95" t="s">
        <v>341</v>
      </c>
      <c r="D26" s="43"/>
      <c r="E26" s="26" t="s">
        <v>143</v>
      </c>
      <c r="F26" s="47"/>
      <c r="G26" s="204"/>
      <c r="H26" s="47"/>
      <c r="I26" s="47"/>
      <c r="J26" s="47"/>
      <c r="K26" s="47"/>
      <c r="L26" s="47"/>
      <c r="M26" s="47"/>
      <c r="N26" s="47"/>
      <c r="O26" s="47"/>
      <c r="P26" s="47"/>
      <c r="Q26" s="47"/>
      <c r="R26" s="47"/>
      <c r="S26" s="47"/>
      <c r="T26" s="47"/>
      <c r="U26" s="47"/>
      <c r="V26" s="47"/>
      <c r="W26" s="47"/>
      <c r="X26" s="47"/>
      <c r="Y26" s="47"/>
      <c r="Z26" s="47"/>
      <c r="AA26" s="47"/>
      <c r="AB26" s="47"/>
      <c r="AC26" s="47"/>
      <c r="AD26" s="47"/>
      <c r="AE26" s="47"/>
      <c r="AF26" s="204"/>
      <c r="AG26" s="210" t="s">
        <v>144</v>
      </c>
      <c r="AH26" s="27" t="s">
        <v>145</v>
      </c>
      <c r="AI26" s="47"/>
      <c r="AJ26" s="47"/>
      <c r="AK26" s="13"/>
      <c r="AL26" s="13"/>
      <c r="AM26" s="13"/>
      <c r="AN26" s="13"/>
      <c r="AO26" s="13"/>
      <c r="AP26" s="13"/>
      <c r="AQ26" s="13"/>
      <c r="AR26" s="13"/>
      <c r="AS26" s="13"/>
      <c r="AT26" s="13"/>
      <c r="AU26" s="13"/>
      <c r="AV26" s="13"/>
    </row>
    <row r="27" spans="1:48" ht="15.75" customHeight="1">
      <c r="B27" s="100"/>
      <c r="C27" s="122"/>
      <c r="D27" s="43"/>
      <c r="E27" s="26"/>
      <c r="F27" s="13"/>
      <c r="G27" s="14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43"/>
      <c r="AG27" s="13"/>
      <c r="AH27" s="13"/>
      <c r="AI27" s="13"/>
      <c r="AJ27" s="13"/>
      <c r="AK27" s="13"/>
      <c r="AL27" s="13"/>
      <c r="AM27" s="13"/>
      <c r="AN27" s="13"/>
      <c r="AO27" s="13"/>
      <c r="AP27" s="13"/>
      <c r="AQ27" s="13"/>
      <c r="AR27" s="13"/>
      <c r="AS27" s="13"/>
      <c r="AT27" s="13"/>
      <c r="AU27" s="13"/>
      <c r="AV27" s="13"/>
    </row>
    <row r="28" spans="1:48" ht="15.75" customHeight="1">
      <c r="B28" s="100"/>
      <c r="C28" s="122"/>
      <c r="D28" s="43"/>
      <c r="E28" s="26"/>
      <c r="F28" s="13"/>
      <c r="G28" s="14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43"/>
      <c r="AG28" s="13"/>
      <c r="AH28" s="13"/>
      <c r="AI28" s="13"/>
      <c r="AJ28" s="13"/>
      <c r="AK28" s="13"/>
      <c r="AL28" s="13"/>
      <c r="AM28" s="13"/>
      <c r="AN28" s="13"/>
      <c r="AO28" s="13"/>
      <c r="AP28" s="13"/>
      <c r="AQ28" s="13"/>
      <c r="AR28" s="13"/>
      <c r="AS28" s="13"/>
      <c r="AT28" s="13"/>
      <c r="AU28" s="13"/>
      <c r="AV28" s="13"/>
    </row>
    <row r="29" spans="1:48" ht="15.75" customHeight="1">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row>
    <row r="30" spans="1:48" ht="13" customHeight="1">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row>
    <row r="31" spans="1:48" ht="15.75" hidden="1" customHeight="1">
      <c r="D31" s="12"/>
      <c r="E31" s="49"/>
      <c r="F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row>
    <row r="32" spans="1:48" ht="6" hidden="1" customHeight="1">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row>
    <row r="33" spans="3:48" ht="15" hidden="1" customHeight="1">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row>
    <row r="34" spans="3:48" ht="1" hidden="1" customHeight="1">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row>
    <row r="35" spans="3:48" ht="82" customHeight="1">
      <c r="C35" s="94" t="s">
        <v>125</v>
      </c>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row>
    <row r="36" spans="3:48" ht="15.75" customHeight="1">
      <c r="C36" s="99" t="s">
        <v>342</v>
      </c>
      <c r="D36">
        <v>2</v>
      </c>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row>
    <row r="37" spans="3:48" ht="15.75" customHeight="1">
      <c r="C37" s="99" t="s">
        <v>343</v>
      </c>
      <c r="D37">
        <v>1</v>
      </c>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row>
    <row r="38" spans="3:48" ht="15.75" customHeight="1">
      <c r="C38" s="99" t="s">
        <v>344</v>
      </c>
      <c r="D38">
        <f>AF7-H7+1</f>
        <v>25</v>
      </c>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row>
    <row r="39" spans="3:48" ht="15.75" customHeight="1">
      <c r="C39" s="99" t="s">
        <v>345</v>
      </c>
      <c r="D39">
        <f>(HEX2DEC("ABABBBA8")-HEX2DEC("ABABABA8"))/8</f>
        <v>512</v>
      </c>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row>
    <row r="40" spans="3:48" ht="15.75" customHeight="1">
      <c r="C40" s="99" t="s">
        <v>350</v>
      </c>
      <c r="D40">
        <f>D36+D38*D39+D371</f>
        <v>12802</v>
      </c>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row>
    <row r="41" spans="3:48" ht="15.75" customHeight="1">
      <c r="C41" s="99" t="s">
        <v>347</v>
      </c>
      <c r="D41">
        <v>2</v>
      </c>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row>
    <row r="42" spans="3:48" ht="15.75" customHeight="1">
      <c r="C42" s="99" t="s">
        <v>348</v>
      </c>
      <c r="D42">
        <f>COUNTA(B11:B20)</f>
        <v>10</v>
      </c>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row>
    <row r="43" spans="3:48" ht="15.75" customHeight="1">
      <c r="C43" s="99" t="s">
        <v>346</v>
      </c>
      <c r="D43">
        <f>D41+D42*D39</f>
        <v>5122</v>
      </c>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row>
    <row r="44" spans="3:48" ht="15.75" customHeight="1">
      <c r="C44" s="99" t="s">
        <v>349</v>
      </c>
      <c r="D44">
        <f>D40/D43</f>
        <v>2.4994142912924637</v>
      </c>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row>
    <row r="45" spans="3:48" ht="15.75" customHeight="1">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row>
    <row r="46" spans="3:48" ht="15.75" customHeight="1">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row>
    <row r="47" spans="3:48" ht="15.75" customHeight="1">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row>
    <row r="48" spans="3:48" ht="15.75" customHeight="1">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row>
    <row r="49" spans="5:48" ht="15.75" customHeight="1">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row>
    <row r="50" spans="5:48" ht="15.75" customHeight="1">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row>
    <row r="51" spans="5:48" ht="15.75" customHeight="1">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row>
    <row r="52" spans="5:48" ht="15.75" customHeight="1">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row>
    <row r="53" spans="5:48" ht="15.75" customHeight="1">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row>
    <row r="54" spans="5:48" ht="15.75" customHeight="1">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row>
    <row r="55" spans="5:48" ht="15.75" customHeight="1">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row>
    <row r="56" spans="5:48" ht="15.75" customHeight="1">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row>
    <row r="57" spans="5:48" ht="15.75" customHeight="1">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row>
    <row r="58" spans="5:48" ht="15.75" customHeight="1">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row>
    <row r="59" spans="5:48" ht="15.75" customHeight="1">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row>
    <row r="60" spans="5:48" ht="15.75" customHeight="1">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row>
    <row r="61" spans="5:48" ht="15.75" customHeight="1">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row>
    <row r="62" spans="5:48" ht="15.75" customHeight="1">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row>
    <row r="63" spans="5:48" ht="15.75" customHeight="1">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row>
    <row r="64" spans="5:48" ht="15.75" customHeight="1">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row>
    <row r="65" spans="5:48" ht="15.75" customHeight="1">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row>
    <row r="66" spans="5:48" ht="15.75" customHeight="1">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row>
    <row r="67" spans="5:48" ht="15.75" customHeight="1">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row>
    <row r="68" spans="5:48" ht="15.75" customHeight="1">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row>
    <row r="69" spans="5:48" ht="15.75" customHeight="1">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row>
    <row r="70" spans="5:48" ht="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row>
    <row r="71" spans="5:48" ht="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row>
    <row r="72" spans="5:48" ht="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row>
    <row r="73" spans="5:48" ht="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row>
    <row r="74" spans="5:48" ht="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row>
    <row r="75" spans="5:48" ht="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row>
    <row r="76" spans="5:48" ht="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row>
    <row r="77" spans="5:48" ht="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row>
    <row r="78" spans="5:48" ht="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row>
    <row r="79" spans="5:48" ht="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row>
    <row r="80" spans="5:48" ht="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row>
    <row r="81" spans="5:48" ht="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row>
    <row r="82" spans="5:48" ht="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row>
    <row r="83" spans="5:48" ht="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row>
    <row r="84" spans="5:48" ht="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row>
    <row r="85" spans="5:48" ht="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row>
    <row r="86" spans="5:48" ht="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row>
    <row r="87" spans="5:48" ht="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row>
    <row r="88" spans="5:48" ht="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row>
    <row r="89" spans="5:48" ht="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row>
    <row r="90" spans="5:48" ht="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row>
    <row r="91" spans="5:48" ht="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row>
    <row r="92" spans="5:48" ht="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row>
    <row r="93" spans="5:48" ht="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row>
    <row r="94" spans="5:48" ht="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row>
    <row r="95" spans="5:48" ht="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row>
    <row r="96" spans="5:48" ht="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row>
    <row r="97" spans="5:48" ht="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row>
    <row r="98" spans="5:48" ht="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row>
    <row r="99" spans="5:48" ht="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row>
    <row r="100" spans="5:48" ht="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row>
    <row r="101" spans="5:48" ht="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row>
    <row r="102" spans="5:48" ht="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row>
    <row r="103" spans="5:48" ht="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row>
    <row r="104" spans="5:48" ht="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row>
    <row r="105" spans="5:48" ht="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row>
    <row r="106" spans="5:48" ht="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row>
    <row r="107" spans="5:48" ht="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row>
    <row r="108" spans="5:48" ht="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row>
    <row r="109" spans="5:48" ht="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row>
    <row r="110" spans="5:48" ht="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row>
    <row r="111" spans="5:48" ht="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row>
    <row r="112" spans="5:48" ht="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row>
    <row r="113" spans="5:48" ht="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row>
    <row r="114" spans="5:48" ht="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row>
    <row r="115" spans="5:48" ht="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row>
    <row r="116" spans="5:48" ht="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row>
    <row r="117" spans="5:48" ht="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row>
    <row r="118" spans="5:48" ht="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row>
    <row r="119" spans="5:48" ht="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row>
    <row r="120" spans="5:48" ht="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row>
    <row r="121" spans="5:48" ht="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row>
    <row r="122" spans="5:48" ht="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row>
    <row r="123" spans="5:48" ht="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row>
    <row r="124" spans="5:48" ht="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row>
    <row r="125" spans="5:48" ht="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row>
    <row r="126" spans="5:48" ht="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row>
    <row r="127" spans="5:48" ht="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row>
    <row r="128" spans="5:48" ht="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row>
    <row r="129" spans="5:48" ht="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row>
    <row r="130" spans="5:48" ht="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row>
    <row r="131" spans="5:48" ht="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row>
    <row r="132" spans="5:48" ht="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row>
    <row r="133" spans="5:48" ht="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row>
    <row r="134" spans="5:48" ht="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row>
    <row r="135" spans="5:48" ht="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row>
    <row r="136" spans="5:48" ht="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row>
    <row r="137" spans="5:48" ht="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row>
    <row r="138" spans="5:48" ht="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row>
    <row r="139" spans="5:48" ht="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row>
    <row r="140" spans="5:48" ht="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row>
    <row r="141" spans="5:48" ht="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row>
    <row r="142" spans="5:48" ht="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row>
    <row r="143" spans="5:48" ht="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row>
    <row r="144" spans="5:48" ht="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row>
    <row r="145" spans="5:48" ht="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row>
    <row r="146" spans="5:48" ht="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row>
    <row r="147" spans="5:48" ht="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row>
    <row r="148" spans="5:48" ht="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row>
    <row r="149" spans="5:48" ht="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row>
    <row r="150" spans="5:48" ht="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row>
    <row r="151" spans="5:48" ht="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row>
    <row r="152" spans="5:48" ht="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row>
    <row r="153" spans="5:48" ht="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row>
    <row r="154" spans="5:48" ht="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row>
    <row r="155" spans="5:48" ht="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row>
    <row r="156" spans="5:48" ht="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row>
    <row r="157" spans="5:48" ht="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row>
    <row r="158" spans="5:48" ht="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row>
    <row r="159" spans="5:48" ht="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row>
    <row r="160" spans="5:48" ht="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row>
    <row r="161" spans="5:48" ht="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row>
    <row r="162" spans="5:48" ht="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row>
    <row r="163" spans="5:48" ht="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row>
    <row r="164" spans="5:48" ht="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row>
    <row r="165" spans="5:48" ht="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row>
    <row r="166" spans="5:48" ht="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row>
    <row r="167" spans="5:48" ht="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row>
    <row r="168" spans="5:48" ht="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row>
    <row r="169" spans="5:48" ht="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row>
    <row r="170" spans="5:48" ht="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row>
    <row r="171" spans="5:48" ht="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row>
    <row r="172" spans="5:48" ht="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row>
    <row r="173" spans="5:48" ht="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row>
    <row r="174" spans="5:48" ht="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row>
    <row r="175" spans="5:48" ht="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row>
    <row r="176" spans="5:48" ht="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row>
    <row r="177" spans="5:48" ht="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row>
    <row r="178" spans="5:48" ht="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row>
    <row r="179" spans="5:48" ht="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row>
    <row r="180" spans="5:48" ht="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row>
    <row r="181" spans="5:48" ht="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row>
    <row r="182" spans="5:48" ht="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row>
    <row r="183" spans="5:48" ht="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row>
    <row r="184" spans="5:48" ht="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row>
    <row r="185" spans="5:48" ht="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row>
    <row r="186" spans="5:48" ht="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row>
    <row r="187" spans="5:48" ht="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row>
    <row r="188" spans="5:48" ht="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row>
    <row r="189" spans="5:48" ht="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row>
    <row r="190" spans="5:48" ht="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row>
    <row r="191" spans="5:48" ht="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row>
    <row r="192" spans="5:48" ht="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row>
    <row r="193" spans="5:48" ht="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row>
    <row r="194" spans="5:48" ht="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row>
    <row r="195" spans="5:48" ht="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row>
    <row r="196" spans="5:48" ht="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row>
    <row r="197" spans="5:48" ht="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row>
    <row r="198" spans="5:48" ht="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row>
    <row r="199" spans="5:48" ht="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row>
    <row r="200" spans="5:48" ht="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row>
    <row r="201" spans="5:48" ht="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row>
    <row r="202" spans="5:48" ht="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row>
    <row r="203" spans="5:48" ht="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row>
    <row r="204" spans="5:48" ht="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row>
    <row r="205" spans="5:48" ht="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row>
    <row r="206" spans="5:48" ht="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row>
    <row r="207" spans="5:48" ht="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row>
    <row r="208" spans="5:48" ht="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row>
    <row r="209" spans="5:48" ht="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row>
    <row r="210" spans="5:48" ht="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row>
    <row r="211" spans="5:48" ht="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row>
    <row r="212" spans="5:48" ht="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row>
    <row r="213" spans="5:48" ht="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row>
    <row r="214" spans="5:48" ht="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row>
    <row r="215" spans="5:48" ht="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row>
    <row r="216" spans="5:48" ht="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row>
    <row r="217" spans="5:48" ht="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row>
    <row r="218" spans="5:48" ht="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row>
    <row r="219" spans="5:48" ht="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row>
    <row r="220" spans="5:48" ht="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row>
    <row r="221" spans="5:48" ht="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row>
    <row r="222" spans="5:48" ht="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row>
    <row r="223" spans="5:48" ht="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row>
    <row r="224" spans="5:48" ht="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row>
    <row r="225" spans="5:48" ht="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row>
    <row r="226" spans="5:48" ht="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row>
    <row r="227" spans="5:48" ht="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row>
    <row r="228" spans="5:48" ht="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row>
    <row r="229" spans="5:48" ht="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row>
    <row r="230" spans="5:48" ht="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row>
    <row r="231" spans="5:48" ht="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row>
    <row r="232" spans="5:48" ht="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row>
    <row r="233" spans="5:48" ht="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row>
    <row r="234" spans="5:48" ht="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row>
    <row r="235" spans="5:48" ht="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row>
    <row r="236" spans="5:48" ht="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row>
    <row r="237" spans="5:48" ht="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row>
    <row r="238" spans="5:48" ht="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row>
    <row r="239" spans="5:48" ht="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row>
    <row r="240" spans="5:48" ht="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row>
    <row r="241" spans="5:48" ht="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row>
    <row r="242" spans="5:48" ht="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row>
    <row r="243" spans="5:48" ht="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row>
    <row r="244" spans="5:48" ht="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row>
    <row r="245" spans="5:48" ht="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row>
    <row r="246" spans="5:48" ht="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row>
    <row r="247" spans="5:48" ht="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row>
    <row r="248" spans="5:48" ht="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row>
    <row r="249" spans="5:48" ht="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row>
    <row r="250" spans="5:48" ht="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row>
    <row r="251" spans="5:48" ht="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row>
    <row r="252" spans="5:48" ht="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row>
    <row r="253" spans="5:48" ht="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row>
    <row r="254" spans="5:48" ht="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row>
    <row r="255" spans="5:48" ht="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row>
    <row r="256" spans="5:48" ht="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row>
    <row r="257" spans="5:48" ht="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row>
    <row r="258" spans="5:48" ht="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row>
    <row r="259" spans="5:48" ht="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row>
    <row r="260" spans="5:48" ht="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row>
    <row r="261" spans="5:48" ht="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row>
    <row r="262" spans="5:48" ht="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row>
    <row r="263" spans="5:48" ht="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row>
    <row r="264" spans="5:48" ht="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row>
    <row r="265" spans="5:48" ht="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row>
    <row r="266" spans="5:48" ht="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row>
    <row r="267" spans="5:48" ht="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row>
    <row r="268" spans="5:48" ht="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row>
    <row r="269" spans="5:48" ht="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row>
    <row r="270" spans="5:48" ht="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row>
    <row r="271" spans="5:48" ht="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row>
    <row r="272" spans="5:48" ht="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row>
    <row r="273" spans="5:48" ht="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row>
    <row r="274" spans="5:48" ht="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row>
    <row r="275" spans="5:48" ht="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row>
    <row r="276" spans="5:48" ht="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row>
    <row r="277" spans="5:48" ht="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row>
    <row r="278" spans="5:48" ht="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row>
    <row r="279" spans="5:48" ht="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row>
    <row r="280" spans="5:48" ht="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row>
    <row r="281" spans="5:48" ht="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row>
    <row r="282" spans="5:48" ht="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row>
    <row r="283" spans="5:48" ht="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row>
    <row r="284" spans="5:48" ht="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row>
    <row r="285" spans="5:48" ht="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row>
    <row r="286" spans="5:48" ht="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row>
    <row r="287" spans="5:48" ht="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row>
    <row r="288" spans="5:48" ht="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row>
    <row r="289" spans="5:48" ht="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row>
    <row r="290" spans="5:48" ht="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row>
    <row r="291" spans="5:48" ht="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row>
    <row r="292" spans="5:48" ht="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row>
    <row r="293" spans="5:48" ht="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row>
    <row r="294" spans="5:48" ht="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row>
    <row r="295" spans="5:48" ht="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row>
    <row r="296" spans="5:48" ht="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row>
    <row r="297" spans="5:48" ht="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row>
    <row r="298" spans="5:48" ht="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row>
    <row r="299" spans="5:48" ht="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row>
    <row r="300" spans="5:48" ht="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row>
    <row r="301" spans="5:48" ht="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row>
    <row r="302" spans="5:48" ht="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row>
    <row r="303" spans="5:48" ht="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row>
    <row r="304" spans="5:48" ht="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row>
    <row r="305" spans="5:48" ht="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row>
    <row r="306" spans="5:48" ht="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row>
    <row r="307" spans="5:48" ht="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row>
    <row r="308" spans="5:48" ht="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row>
    <row r="309" spans="5:48" ht="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row>
    <row r="310" spans="5:48" ht="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row>
    <row r="311" spans="5:48" ht="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row>
    <row r="312" spans="5:48" ht="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row>
    <row r="313" spans="5:48" ht="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row>
    <row r="314" spans="5:48" ht="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row>
    <row r="315" spans="5:48" ht="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row>
    <row r="316" spans="5:48" ht="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row>
    <row r="317" spans="5:48" ht="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row>
    <row r="318" spans="5:48" ht="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row>
    <row r="319" spans="5:48" ht="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row>
    <row r="320" spans="5:48" ht="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row>
    <row r="321" spans="5:48" ht="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row>
    <row r="322" spans="5:48" ht="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row>
    <row r="323" spans="5:48" ht="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row>
    <row r="324" spans="5:48" ht="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row>
    <row r="325" spans="5:48" ht="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row>
    <row r="326" spans="5:48" ht="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row>
    <row r="327" spans="5:48" ht="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row>
    <row r="328" spans="5:48" ht="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row>
    <row r="329" spans="5:48" ht="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row>
    <row r="330" spans="5:48" ht="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row>
    <row r="331" spans="5:48" ht="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row>
    <row r="332" spans="5:48" ht="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row>
    <row r="333" spans="5:48" ht="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row>
    <row r="334" spans="5:48" ht="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row>
    <row r="335" spans="5:48" ht="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row>
    <row r="336" spans="5:48" ht="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row>
    <row r="337" spans="5:48" ht="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row>
    <row r="338" spans="5:48" ht="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row>
    <row r="339" spans="5:48" ht="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row>
    <row r="340" spans="5:48" ht="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row>
    <row r="341" spans="5:48" ht="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row>
    <row r="342" spans="5:48" ht="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row>
    <row r="343" spans="5:48" ht="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row>
    <row r="344" spans="5:48" ht="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row>
    <row r="345" spans="5:48" ht="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row>
    <row r="346" spans="5:48" ht="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row>
    <row r="347" spans="5:48" ht="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row>
    <row r="348" spans="5:48" ht="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row>
    <row r="349" spans="5:48" ht="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row>
    <row r="350" spans="5:48" ht="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row>
    <row r="351" spans="5:48" ht="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row>
    <row r="352" spans="5:48" ht="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row>
    <row r="353" spans="5:48" ht="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row>
    <row r="354" spans="5:48" ht="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row>
    <row r="355" spans="5:48" ht="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row>
    <row r="356" spans="5:48" ht="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row>
    <row r="357" spans="5:48" ht="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row>
    <row r="358" spans="5:48" ht="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row>
    <row r="359" spans="5:48" ht="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row>
    <row r="360" spans="5:48" ht="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row>
    <row r="361" spans="5:48" ht="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row>
    <row r="362" spans="5:48" ht="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row>
    <row r="363" spans="5:48" ht="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row>
    <row r="364" spans="5:48" ht="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row>
    <row r="365" spans="5:48" ht="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row>
    <row r="366" spans="5:48" ht="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row>
    <row r="367" spans="5:48" ht="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row>
    <row r="368" spans="5:48" ht="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row>
    <row r="369" spans="5:48" ht="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row>
    <row r="370" spans="5:48" ht="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row>
    <row r="371" spans="5:48" ht="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row>
    <row r="372" spans="5:48" ht="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row>
    <row r="373" spans="5:48" ht="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row>
    <row r="374" spans="5:48" ht="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row>
    <row r="375" spans="5:48" ht="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row>
    <row r="376" spans="5:48" ht="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row>
    <row r="377" spans="5:48" ht="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row>
    <row r="378" spans="5:48" ht="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row>
    <row r="379" spans="5:48" ht="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row>
    <row r="380" spans="5:48" ht="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row>
    <row r="381" spans="5:48" ht="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row>
    <row r="382" spans="5:48" ht="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row>
    <row r="383" spans="5:48" ht="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row>
    <row r="384" spans="5:48" ht="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row>
    <row r="385" spans="5:48" ht="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row>
    <row r="386" spans="5:48" ht="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row>
    <row r="387" spans="5:48" ht="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row>
    <row r="388" spans="5:48" ht="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row>
    <row r="389" spans="5:48" ht="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row>
    <row r="390" spans="5:48" ht="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row>
    <row r="391" spans="5:48" ht="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row>
    <row r="392" spans="5:48" ht="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row>
    <row r="393" spans="5:48" ht="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row>
    <row r="394" spans="5:48" ht="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row>
    <row r="395" spans="5:48" ht="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row>
    <row r="396" spans="5:48" ht="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row>
    <row r="397" spans="5:48" ht="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row>
    <row r="398" spans="5:48" ht="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row>
    <row r="399" spans="5:48" ht="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row>
    <row r="400" spans="5:48" ht="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row>
    <row r="401" spans="5:48" ht="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row>
    <row r="402" spans="5:48" ht="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row>
    <row r="403" spans="5:48" ht="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row>
    <row r="404" spans="5:48" ht="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row>
    <row r="405" spans="5:48" ht="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row>
    <row r="406" spans="5:48" ht="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row>
    <row r="407" spans="5:48" ht="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row>
    <row r="408" spans="5:48" ht="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row>
    <row r="409" spans="5:48" ht="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row>
    <row r="410" spans="5:48" ht="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row>
    <row r="411" spans="5:48" ht="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row>
    <row r="412" spans="5:48" ht="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row>
    <row r="413" spans="5:48" ht="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row>
    <row r="414" spans="5:48" ht="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row>
    <row r="415" spans="5:48" ht="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row>
    <row r="416" spans="5:48" ht="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row>
    <row r="417" spans="5:48" ht="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row>
    <row r="418" spans="5:48" ht="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row>
    <row r="419" spans="5:48" ht="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row>
    <row r="420" spans="5:48" ht="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row>
    <row r="421" spans="5:48" ht="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row>
    <row r="422" spans="5:48" ht="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row>
    <row r="423" spans="5:48" ht="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row>
    <row r="424" spans="5:48" ht="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row>
    <row r="425" spans="5:48" ht="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row>
    <row r="426" spans="5:48" ht="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row>
    <row r="427" spans="5:48" ht="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row>
    <row r="428" spans="5:48" ht="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row>
    <row r="429" spans="5:48" ht="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row>
    <row r="430" spans="5:48" ht="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row>
    <row r="431" spans="5:48" ht="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row>
    <row r="432" spans="5:48" ht="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row>
    <row r="433" spans="5:48" ht="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row>
    <row r="434" spans="5:48" ht="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row>
    <row r="435" spans="5:48" ht="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row>
    <row r="436" spans="5:48" ht="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row>
    <row r="437" spans="5:48" ht="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row>
    <row r="438" spans="5:48" ht="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row>
    <row r="439" spans="5:48" ht="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row>
    <row r="440" spans="5:48" ht="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row>
    <row r="441" spans="5:48" ht="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row>
    <row r="442" spans="5:48" ht="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row>
    <row r="443" spans="5:48" ht="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row>
    <row r="444" spans="5:48" ht="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row>
    <row r="445" spans="5:48" ht="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row>
    <row r="446" spans="5:48" ht="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row>
    <row r="447" spans="5:48" ht="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row>
    <row r="448" spans="5:48" ht="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row>
    <row r="449" spans="5:48" ht="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row>
    <row r="450" spans="5:48" ht="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row>
    <row r="451" spans="5:48" ht="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row>
    <row r="452" spans="5:48" ht="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row>
    <row r="453" spans="5:48" ht="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row>
    <row r="454" spans="5:48" ht="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row>
    <row r="455" spans="5:48" ht="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row>
    <row r="456" spans="5:48" ht="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row>
    <row r="457" spans="5:48" ht="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row>
    <row r="458" spans="5:48" ht="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row>
    <row r="459" spans="5:48" ht="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row>
    <row r="460" spans="5:48" ht="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row>
    <row r="461" spans="5:48" ht="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row>
    <row r="462" spans="5:48" ht="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row>
    <row r="463" spans="5:48" ht="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row>
    <row r="464" spans="5:48" ht="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row>
    <row r="465" spans="5:48" ht="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row>
    <row r="466" spans="5:48" ht="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row>
    <row r="467" spans="5:48" ht="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row>
    <row r="468" spans="5:48" ht="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row>
    <row r="469" spans="5:48" ht="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row>
    <row r="470" spans="5:48" ht="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row>
    <row r="471" spans="5:48" ht="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row>
    <row r="472" spans="5:48" ht="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row>
    <row r="473" spans="5:48" ht="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row>
    <row r="474" spans="5:48" ht="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row>
    <row r="475" spans="5:48" ht="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row>
    <row r="476" spans="5:48" ht="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row>
    <row r="477" spans="5:48" ht="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row>
    <row r="478" spans="5:48" ht="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row>
    <row r="479" spans="5:48" ht="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row>
    <row r="480" spans="5:48" ht="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row>
    <row r="481" spans="5:48" ht="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row>
    <row r="482" spans="5:48" ht="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row>
    <row r="483" spans="5:48" ht="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row>
    <row r="484" spans="5:48" ht="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row>
    <row r="485" spans="5:48" ht="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row>
    <row r="486" spans="5:48" ht="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row>
    <row r="487" spans="5:48" ht="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row>
    <row r="488" spans="5:48" ht="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row>
    <row r="489" spans="5:48" ht="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row>
    <row r="490" spans="5:48" ht="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row>
    <row r="491" spans="5:48" ht="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row>
    <row r="492" spans="5:48" ht="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row>
    <row r="493" spans="5:48" ht="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row>
    <row r="494" spans="5:48" ht="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row>
    <row r="495" spans="5:48" ht="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row>
    <row r="496" spans="5:48" ht="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row>
    <row r="497" spans="5:48" ht="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row>
    <row r="498" spans="5:48" ht="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row>
    <row r="499" spans="5:48" ht="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row>
    <row r="500" spans="5:48" ht="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row>
    <row r="501" spans="5:48" ht="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row>
    <row r="502" spans="5:48" ht="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row>
    <row r="503" spans="5:48" ht="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row>
    <row r="504" spans="5:48" ht="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row>
    <row r="505" spans="5:48" ht="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row>
    <row r="506" spans="5:48" ht="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row>
    <row r="507" spans="5:48" ht="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row>
    <row r="508" spans="5:48" ht="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row>
    <row r="509" spans="5:48" ht="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row>
    <row r="510" spans="5:48" ht="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row>
    <row r="511" spans="5:48" ht="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row>
    <row r="512" spans="5:48" ht="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row>
    <row r="513" spans="5:48" ht="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row>
    <row r="514" spans="5:48" ht="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row>
    <row r="515" spans="5:48" ht="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row>
    <row r="516" spans="5:48" ht="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row>
    <row r="517" spans="5:48" ht="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row>
    <row r="518" spans="5:48" ht="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row>
    <row r="519" spans="5:48" ht="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row>
    <row r="520" spans="5:48" ht="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row>
    <row r="521" spans="5:48" ht="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row>
    <row r="522" spans="5:48" ht="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row>
    <row r="523" spans="5:48" ht="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row>
    <row r="524" spans="5:48" ht="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row>
    <row r="525" spans="5:48" ht="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row>
    <row r="526" spans="5:48" ht="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row>
    <row r="527" spans="5:48" ht="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row>
    <row r="528" spans="5:48" ht="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row>
    <row r="529" spans="5:48" ht="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row>
    <row r="530" spans="5:48" ht="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row>
    <row r="531" spans="5:48" ht="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row>
    <row r="532" spans="5:48" ht="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row>
    <row r="533" spans="5:48" ht="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row>
    <row r="534" spans="5:48" ht="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row>
    <row r="535" spans="5:48" ht="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row>
    <row r="536" spans="5:48" ht="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row>
    <row r="537" spans="5:48" ht="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row>
    <row r="538" spans="5:48" ht="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row>
    <row r="539" spans="5:48" ht="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row>
    <row r="540" spans="5:48" ht="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row>
    <row r="541" spans="5:48" ht="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row>
    <row r="542" spans="5:48" ht="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row>
    <row r="543" spans="5:48" ht="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row>
    <row r="544" spans="5:48" ht="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row>
    <row r="545" spans="5:48" ht="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row>
    <row r="546" spans="5:48" ht="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row>
    <row r="547" spans="5:48" ht="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row>
    <row r="548" spans="5:48" ht="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row>
    <row r="549" spans="5:48" ht="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row>
    <row r="550" spans="5:48" ht="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row>
    <row r="551" spans="5:48" ht="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row>
    <row r="552" spans="5:48" ht="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row>
    <row r="553" spans="5:48" ht="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row>
    <row r="554" spans="5:48" ht="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row>
    <row r="555" spans="5:48" ht="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row>
    <row r="556" spans="5:48" ht="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row>
    <row r="557" spans="5:48" ht="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row>
    <row r="558" spans="5:48" ht="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row>
    <row r="559" spans="5:48" ht="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row>
    <row r="560" spans="5:48" ht="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row>
    <row r="561" spans="5:48" ht="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row>
    <row r="562" spans="5:48" ht="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row>
    <row r="563" spans="5:48" ht="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row>
    <row r="564" spans="5:48" ht="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row>
    <row r="565" spans="5:48" ht="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row>
    <row r="566" spans="5:48" ht="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row>
    <row r="567" spans="5:48" ht="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row>
    <row r="568" spans="5:48" ht="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row>
    <row r="569" spans="5:48" ht="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row>
    <row r="570" spans="5:48" ht="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row>
    <row r="571" spans="5:48" ht="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row>
    <row r="572" spans="5:48" ht="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row>
    <row r="573" spans="5:48" ht="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row>
    <row r="574" spans="5:48" ht="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row>
    <row r="575" spans="5:48" ht="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row>
    <row r="576" spans="5:48" ht="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row>
    <row r="577" spans="5:48" ht="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row>
    <row r="578" spans="5:48" ht="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row>
    <row r="579" spans="5:48" ht="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row>
    <row r="580" spans="5:48" ht="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row>
    <row r="581" spans="5:48" ht="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row>
    <row r="582" spans="5:48" ht="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row>
    <row r="583" spans="5:48" ht="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row>
    <row r="584" spans="5:48" ht="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row>
    <row r="585" spans="5:48" ht="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row>
    <row r="586" spans="5:48" ht="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row>
    <row r="587" spans="5:48" ht="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row>
    <row r="588" spans="5:48" ht="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row>
    <row r="589" spans="5:48" ht="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row>
    <row r="590" spans="5:48" ht="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row>
    <row r="591" spans="5:48" ht="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row>
    <row r="592" spans="5:48" ht="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row>
    <row r="593" spans="5:48" ht="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row>
    <row r="594" spans="5:48" ht="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row>
    <row r="595" spans="5:48" ht="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row>
    <row r="596" spans="5:48" ht="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row>
    <row r="597" spans="5:48" ht="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row>
    <row r="598" spans="5:48" ht="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row>
    <row r="599" spans="5:48" ht="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row>
    <row r="600" spans="5:48" ht="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row>
    <row r="601" spans="5:48" ht="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row>
    <row r="602" spans="5:48" ht="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row>
    <row r="603" spans="5:48" ht="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row>
    <row r="604" spans="5:48" ht="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row>
    <row r="605" spans="5:48" ht="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row>
    <row r="606" spans="5:48" ht="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row>
    <row r="607" spans="5:48" ht="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row>
    <row r="608" spans="5:48" ht="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row>
    <row r="609" spans="5:48" ht="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row>
    <row r="610" spans="5:48" ht="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row>
    <row r="611" spans="5:48" ht="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row>
    <row r="612" spans="5:48" ht="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row>
    <row r="613" spans="5:48" ht="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row>
    <row r="614" spans="5:48" ht="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row>
    <row r="615" spans="5:48" ht="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row>
    <row r="616" spans="5:48" ht="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row>
    <row r="617" spans="5:48" ht="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row>
    <row r="618" spans="5:48" ht="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row>
    <row r="619" spans="5:48" ht="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row>
    <row r="620" spans="5:48" ht="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row>
    <row r="621" spans="5:48" ht="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row>
    <row r="622" spans="5:48" ht="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row>
    <row r="623" spans="5:48" ht="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row>
    <row r="624" spans="5:48" ht="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row>
    <row r="625" spans="5:48" ht="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row>
    <row r="626" spans="5:48" ht="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row>
    <row r="627" spans="5:48" ht="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row>
    <row r="628" spans="5:48" ht="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row>
    <row r="629" spans="5:48" ht="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row>
    <row r="630" spans="5:48" ht="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row>
    <row r="631" spans="5:48" ht="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row>
    <row r="632" spans="5:48" ht="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row>
    <row r="633" spans="5:48" ht="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row>
    <row r="634" spans="5:48" ht="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row>
    <row r="635" spans="5:48" ht="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row>
    <row r="636" spans="5:48" ht="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row>
    <row r="637" spans="5:48" ht="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row>
    <row r="638" spans="5:48" ht="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row>
    <row r="639" spans="5:48" ht="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row>
    <row r="640" spans="5:48" ht="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row>
    <row r="641" spans="5:48" ht="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row>
    <row r="642" spans="5:48" ht="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row>
    <row r="643" spans="5:48" ht="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row>
    <row r="644" spans="5:48" ht="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row>
    <row r="645" spans="5:48" ht="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row>
    <row r="646" spans="5:48" ht="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row>
    <row r="647" spans="5:48" ht="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row>
    <row r="648" spans="5:48" ht="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row>
    <row r="649" spans="5:48" ht="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row>
    <row r="650" spans="5:48" ht="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row>
    <row r="651" spans="5:48" ht="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row>
    <row r="652" spans="5:48" ht="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row>
    <row r="653" spans="5:48" ht="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row>
    <row r="654" spans="5:48" ht="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row>
    <row r="655" spans="5:48" ht="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row>
    <row r="656" spans="5:48" ht="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row>
    <row r="657" spans="5:48" ht="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row>
    <row r="658" spans="5:48" ht="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row>
    <row r="659" spans="5:48" ht="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row>
    <row r="660" spans="5:48" ht="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row>
    <row r="661" spans="5:48" ht="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row>
    <row r="662" spans="5:48" ht="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row>
    <row r="663" spans="5:48" ht="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row>
    <row r="664" spans="5:48" ht="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row>
    <row r="665" spans="5:48" ht="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row>
    <row r="666" spans="5:48" ht="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row>
    <row r="667" spans="5:48" ht="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row>
    <row r="668" spans="5:48" ht="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row>
    <row r="669" spans="5:48" ht="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row>
    <row r="670" spans="5:48" ht="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row>
    <row r="671" spans="5:48" ht="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row>
    <row r="672" spans="5:48" ht="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row>
    <row r="673" spans="5:48" ht="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row>
    <row r="674" spans="5:48" ht="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row>
    <row r="675" spans="5:48" ht="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row>
    <row r="676" spans="5:48" ht="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row>
    <row r="677" spans="5:48" ht="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row>
    <row r="678" spans="5:48" ht="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row>
    <row r="679" spans="5:48" ht="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row>
    <row r="680" spans="5:48" ht="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row>
    <row r="681" spans="5:48" ht="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row>
    <row r="682" spans="5:48" ht="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row>
    <row r="683" spans="5:48" ht="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row>
    <row r="684" spans="5:48" ht="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row>
    <row r="685" spans="5:48" ht="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row>
    <row r="686" spans="5:48" ht="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row>
    <row r="687" spans="5:48" ht="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row>
    <row r="688" spans="5:48" ht="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row>
    <row r="689" spans="5:48" ht="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row>
    <row r="690" spans="5:48" ht="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row>
    <row r="691" spans="5:48" ht="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row>
    <row r="692" spans="5:48" ht="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row>
    <row r="693" spans="5:48" ht="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row>
    <row r="694" spans="5:48" ht="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row>
    <row r="695" spans="5:48" ht="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row>
    <row r="696" spans="5:48" ht="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row>
    <row r="697" spans="5:48" ht="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row>
    <row r="698" spans="5:48" ht="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row>
    <row r="699" spans="5:48" ht="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row>
    <row r="700" spans="5:48" ht="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row>
    <row r="701" spans="5:48" ht="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row>
    <row r="702" spans="5:48" ht="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row>
    <row r="703" spans="5:48" ht="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row>
    <row r="704" spans="5:48" ht="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row>
    <row r="705" spans="5:48" ht="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row>
    <row r="706" spans="5:48" ht="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row>
    <row r="707" spans="5:48" ht="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row>
    <row r="708" spans="5:48" ht="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row>
    <row r="709" spans="5:48" ht="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row>
    <row r="710" spans="5:48" ht="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row>
    <row r="711" spans="5:48" ht="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row>
    <row r="712" spans="5:48" ht="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row>
    <row r="713" spans="5:48" ht="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row>
    <row r="714" spans="5:48" ht="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row>
    <row r="715" spans="5:48" ht="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row>
    <row r="716" spans="5:48" ht="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row>
    <row r="717" spans="5:48" ht="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row>
    <row r="718" spans="5:48" ht="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row>
    <row r="719" spans="5:48" ht="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row>
    <row r="720" spans="5:48" ht="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row>
    <row r="721" spans="5:48" ht="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row>
    <row r="722" spans="5:48" ht="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row>
    <row r="723" spans="5:48" ht="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row>
    <row r="724" spans="5:48" ht="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row>
    <row r="725" spans="5:48" ht="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row>
    <row r="726" spans="5:48" ht="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row>
    <row r="727" spans="5:48" ht="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row>
    <row r="728" spans="5:48" ht="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row>
    <row r="729" spans="5:48" ht="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row>
    <row r="730" spans="5:48" ht="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row>
    <row r="731" spans="5:48" ht="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row>
    <row r="732" spans="5:48" ht="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row>
    <row r="733" spans="5:48" ht="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row>
    <row r="734" spans="5:48" ht="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row>
    <row r="735" spans="5:48" ht="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row>
    <row r="736" spans="5:48" ht="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row>
    <row r="737" spans="5:48" ht="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row>
    <row r="738" spans="5:48" ht="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row>
    <row r="739" spans="5:48" ht="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row>
    <row r="740" spans="5:48" ht="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row>
    <row r="741" spans="5:48" ht="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row>
    <row r="742" spans="5:48" ht="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row>
    <row r="743" spans="5:48" ht="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row>
    <row r="744" spans="5:48" ht="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row>
    <row r="745" spans="5:48" ht="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row>
    <row r="746" spans="5:48" ht="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row>
    <row r="747" spans="5:48" ht="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row>
    <row r="748" spans="5:48" ht="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row>
    <row r="749" spans="5:48" ht="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row>
    <row r="750" spans="5:48" ht="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row>
    <row r="751" spans="5:48" ht="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row>
    <row r="752" spans="5:48" ht="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row>
    <row r="753" spans="5:48" ht="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row>
    <row r="754" spans="5:48" ht="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row>
    <row r="755" spans="5:48" ht="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row>
    <row r="756" spans="5:48" ht="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row>
    <row r="757" spans="5:48" ht="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row>
    <row r="758" spans="5:48" ht="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row>
    <row r="759" spans="5:48" ht="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row>
    <row r="760" spans="5:48" ht="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row>
    <row r="761" spans="5:48" ht="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row>
    <row r="762" spans="5:48" ht="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row>
    <row r="763" spans="5:48" ht="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row>
    <row r="764" spans="5:48" ht="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row>
    <row r="765" spans="5:48" ht="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row>
    <row r="766" spans="5:48" ht="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row>
    <row r="767" spans="5:48" ht="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row>
    <row r="768" spans="5:48" ht="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row>
    <row r="769" spans="5:48" ht="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row>
    <row r="770" spans="5:48" ht="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row>
    <row r="771" spans="5:48" ht="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row>
    <row r="772" spans="5:48" ht="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row>
    <row r="773" spans="5:48" ht="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row>
    <row r="774" spans="5:48" ht="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row>
    <row r="775" spans="5:48" ht="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row>
    <row r="776" spans="5:48" ht="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row>
    <row r="777" spans="5:48" ht="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row>
    <row r="778" spans="5:48" ht="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row>
    <row r="779" spans="5:48" ht="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row>
    <row r="780" spans="5:48" ht="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row>
    <row r="781" spans="5:48" ht="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row>
    <row r="782" spans="5:48" ht="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row>
    <row r="783" spans="5:48" ht="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row>
    <row r="784" spans="5:48" ht="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row>
    <row r="785" spans="5:48" ht="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row>
    <row r="786" spans="5:48" ht="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row>
    <row r="787" spans="5:48" ht="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row>
    <row r="788" spans="5:48" ht="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row>
    <row r="789" spans="5:48" ht="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row>
    <row r="790" spans="5:48" ht="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row>
    <row r="791" spans="5:48" ht="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row>
    <row r="792" spans="5:48" ht="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row>
    <row r="793" spans="5:48" ht="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row>
    <row r="794" spans="5:48" ht="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row>
    <row r="795" spans="5:48" ht="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row>
    <row r="796" spans="5:48" ht="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row>
    <row r="797" spans="5:48" ht="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row>
    <row r="798" spans="5:48" ht="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row>
    <row r="799" spans="5:48" ht="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row>
    <row r="800" spans="5:48" ht="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row>
    <row r="801" spans="5:48" ht="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row>
    <row r="802" spans="5:48" ht="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row>
    <row r="803" spans="5:48" ht="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row>
    <row r="804" spans="5:48" ht="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row>
    <row r="805" spans="5:48" ht="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row>
    <row r="806" spans="5:48" ht="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row>
    <row r="807" spans="5:48" ht="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row>
    <row r="808" spans="5:48" ht="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row>
    <row r="809" spans="5:48" ht="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row>
    <row r="810" spans="5:48" ht="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row>
    <row r="811" spans="5:48" ht="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row>
    <row r="812" spans="5:48" ht="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row>
    <row r="813" spans="5:48" ht="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row>
    <row r="814" spans="5:48" ht="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row>
    <row r="815" spans="5:48" ht="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row>
    <row r="816" spans="5:48" ht="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row>
    <row r="817" spans="5:48" ht="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row>
    <row r="818" spans="5:48" ht="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row>
    <row r="819" spans="5:48" ht="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row>
    <row r="820" spans="5:48" ht="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row>
    <row r="821" spans="5:48" ht="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row>
    <row r="822" spans="5:48" ht="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row>
    <row r="823" spans="5:48" ht="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row>
    <row r="824" spans="5:48" ht="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row>
    <row r="825" spans="5:48" ht="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row>
    <row r="826" spans="5:48" ht="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row>
    <row r="827" spans="5:48" ht="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row>
    <row r="828" spans="5:48" ht="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row>
    <row r="829" spans="5:48" ht="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row>
    <row r="830" spans="5:48" ht="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row>
    <row r="831" spans="5:48" ht="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row>
    <row r="832" spans="5:48" ht="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row>
    <row r="833" spans="5:48" ht="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row>
    <row r="834" spans="5:48" ht="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row>
    <row r="835" spans="5:48" ht="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row>
    <row r="836" spans="5:48" ht="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row>
    <row r="837" spans="5:48" ht="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row>
    <row r="838" spans="5:48" ht="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row>
    <row r="839" spans="5:48" ht="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row>
    <row r="840" spans="5:48" ht="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row>
    <row r="841" spans="5:48" ht="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row>
    <row r="842" spans="5:48" ht="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row>
    <row r="843" spans="5:48" ht="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row>
    <row r="844" spans="5:48" ht="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row>
    <row r="845" spans="5:48" ht="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row>
    <row r="846" spans="5:48" ht="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row>
    <row r="847" spans="5:48" ht="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row>
    <row r="848" spans="5:48" ht="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row>
    <row r="849" spans="5:48" ht="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row>
    <row r="850" spans="5:48" ht="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row>
    <row r="851" spans="5:48" ht="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row>
    <row r="852" spans="5:48" ht="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row>
    <row r="853" spans="5:48" ht="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row>
    <row r="854" spans="5:48" ht="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row>
    <row r="855" spans="5:48" ht="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row>
    <row r="856" spans="5:48" ht="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row>
    <row r="857" spans="5:48" ht="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row>
    <row r="858" spans="5:48" ht="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row>
    <row r="859" spans="5:48" ht="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row>
    <row r="860" spans="5:48" ht="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row>
    <row r="861" spans="5:48" ht="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row>
    <row r="862" spans="5:48" ht="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row>
    <row r="863" spans="5:48" ht="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row>
    <row r="864" spans="5:48" ht="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row>
    <row r="865" spans="5:48" ht="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row>
    <row r="866" spans="5:48" ht="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row>
    <row r="867" spans="5:48" ht="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row>
    <row r="868" spans="5:48" ht="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row>
    <row r="869" spans="5:48" ht="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row>
    <row r="870" spans="5:48" ht="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row>
    <row r="871" spans="5:48" ht="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row>
    <row r="872" spans="5:48" ht="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row>
    <row r="873" spans="5:48" ht="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row>
    <row r="874" spans="5:48" ht="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row>
    <row r="875" spans="5:48" ht="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row>
    <row r="876" spans="5:48" ht="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row>
    <row r="877" spans="5:48" ht="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row>
    <row r="878" spans="5:48" ht="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row>
    <row r="879" spans="5:48" ht="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row>
    <row r="880" spans="5:48" ht="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row>
    <row r="881" spans="5:48" ht="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row>
    <row r="882" spans="5:48" ht="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row>
    <row r="883" spans="5:48" ht="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row>
    <row r="884" spans="5:48" ht="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row>
    <row r="885" spans="5:48" ht="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row>
    <row r="886" spans="5:48" ht="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row>
    <row r="887" spans="5:48" ht="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row>
    <row r="888" spans="5:48" ht="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row>
    <row r="889" spans="5:48" ht="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row>
    <row r="890" spans="5:48" ht="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row>
    <row r="891" spans="5:48" ht="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row>
    <row r="892" spans="5:48" ht="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row>
    <row r="893" spans="5:48" ht="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row>
    <row r="894" spans="5:48" ht="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row>
    <row r="895" spans="5:48" ht="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row>
    <row r="896" spans="5:48" ht="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row>
    <row r="897" spans="5:48" ht="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row>
    <row r="898" spans="5:48" ht="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row>
    <row r="899" spans="5:48" ht="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row>
    <row r="900" spans="5:48" ht="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row>
    <row r="901" spans="5:48" ht="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row>
    <row r="902" spans="5:48" ht="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row>
    <row r="903" spans="5:48" ht="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row>
    <row r="904" spans="5:48" ht="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row>
    <row r="905" spans="5:48" ht="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row>
    <row r="906" spans="5:48" ht="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row>
    <row r="907" spans="5:48" ht="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row>
    <row r="908" spans="5:48" ht="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row>
    <row r="909" spans="5:48" ht="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row>
    <row r="910" spans="5:48" ht="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row>
    <row r="911" spans="5:48" ht="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row>
    <row r="912" spans="5:48" ht="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row>
    <row r="913" spans="5:48" ht="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row>
    <row r="914" spans="5:48" ht="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row>
    <row r="915" spans="5:48" ht="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row>
    <row r="916" spans="5:48" ht="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row>
    <row r="917" spans="5:48" ht="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row>
    <row r="918" spans="5:48" ht="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row>
    <row r="919" spans="5:48" ht="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row>
    <row r="920" spans="5:48" ht="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row>
    <row r="921" spans="5:48" ht="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row>
    <row r="922" spans="5:48" ht="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row>
    <row r="923" spans="5:48" ht="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row>
    <row r="924" spans="5:48" ht="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row>
    <row r="925" spans="5:48" ht="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row>
    <row r="926" spans="5:48" ht="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row>
    <row r="927" spans="5:48" ht="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row>
    <row r="928" spans="5:48" ht="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row>
    <row r="929" spans="5:48" ht="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row>
    <row r="930" spans="5:48" ht="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row>
    <row r="931" spans="5:48" ht="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row>
    <row r="932" spans="5:48" ht="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row>
    <row r="933" spans="5:48" ht="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row>
    <row r="934" spans="5:48" ht="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row>
    <row r="935" spans="5:48" ht="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row>
    <row r="936" spans="5:48" ht="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row>
    <row r="937" spans="5:48" ht="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row>
    <row r="938" spans="5:48" ht="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row>
    <row r="939" spans="5:48" ht="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row>
    <row r="940" spans="5:48" ht="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row>
    <row r="941" spans="5:48" ht="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row>
    <row r="942" spans="5:48" ht="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row>
    <row r="943" spans="5:48" ht="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row>
    <row r="944" spans="5:48" ht="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row>
    <row r="945" spans="5:48" ht="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row>
    <row r="946" spans="5:48" ht="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row>
    <row r="947" spans="5:48" ht="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row>
    <row r="948" spans="5:48" ht="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row>
    <row r="949" spans="5:48" ht="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row>
    <row r="950" spans="5:48" ht="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row>
    <row r="951" spans="5:48" ht="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row>
    <row r="952" spans="5:48" ht="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row>
    <row r="953" spans="5:48" ht="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row>
    <row r="954" spans="5:48" ht="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row>
    <row r="955" spans="5:48" ht="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row>
    <row r="956" spans="5:48" ht="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row>
    <row r="957" spans="5:48" ht="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row>
    <row r="958" spans="5:48" ht="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row>
    <row r="959" spans="5:48" ht="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row>
    <row r="960" spans="5:48" ht="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row>
    <row r="961" spans="5:48" ht="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row>
    <row r="962" spans="5:48" ht="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row>
    <row r="963" spans="5:48" ht="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row>
    <row r="964" spans="5:48" ht="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row>
    <row r="965" spans="5:48" ht="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row>
    <row r="966" spans="5:48" ht="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row>
    <row r="967" spans="5:48" ht="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row>
    <row r="968" spans="5:48" ht="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row>
    <row r="969" spans="5:48" ht="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row>
    <row r="970" spans="5:48" ht="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row>
    <row r="971" spans="5:48" ht="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row>
    <row r="972" spans="5:48" ht="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row>
    <row r="973" spans="5:48" ht="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row>
    <row r="974" spans="5:48" ht="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row>
    <row r="975" spans="5:48" ht="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row>
    <row r="976" spans="5:48" ht="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row>
    <row r="977" spans="5:48" ht="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row>
    <row r="978" spans="5:48" ht="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row>
    <row r="979" spans="5:48" ht="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row>
    <row r="980" spans="5:48" ht="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row>
    <row r="981" spans="5:48" ht="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row>
    <row r="982" spans="5:48" ht="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row>
    <row r="983" spans="5:48" ht="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row>
    <row r="984" spans="5:48" ht="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row>
    <row r="985" spans="5:48" ht="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row>
    <row r="986" spans="5:48" ht="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row>
    <row r="987" spans="5:48" ht="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row>
    <row r="988" spans="5:48" ht="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row>
    <row r="989" spans="5:48" ht="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row>
    <row r="990" spans="5:48" ht="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row>
    <row r="991" spans="5:48" ht="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row>
    <row r="992" spans="5:48" ht="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row>
    <row r="993" spans="5:48" ht="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row>
    <row r="994" spans="5:48" ht="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row>
    <row r="995" spans="5:48" ht="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row>
    <row r="996" spans="5:48" ht="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row>
    <row r="997" spans="5:48" ht="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row>
    <row r="998" spans="5:48" ht="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row>
    <row r="999" spans="5:48" ht="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row>
    <row r="1000" spans="5:48" ht="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row>
    <row r="1001" spans="5:48" ht="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row>
    <row r="1002" spans="5:48" ht="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row>
    <row r="1003" spans="5:48" ht="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row>
    <row r="1004" spans="5:48" ht="13">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row>
    <row r="1005" spans="5:48" ht="13">
      <c r="E1005" s="13"/>
      <c r="F1005" s="13"/>
      <c r="G1005" s="13"/>
      <c r="H1005" s="13"/>
      <c r="I1005" s="13"/>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row>
    <row r="1006" spans="5:48" ht="13">
      <c r="E1006" s="13"/>
      <c r="F1006" s="13"/>
      <c r="G1006" s="13"/>
      <c r="H1006" s="13"/>
      <c r="I1006" s="13"/>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row>
    <row r="1007" spans="5:48" ht="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row>
    <row r="1008" spans="5:48" ht="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row>
    <row r="1009" spans="5:48" ht="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row>
    <row r="1010" spans="5:48" ht="13">
      <c r="E1010" s="13"/>
      <c r="F1010" s="13"/>
      <c r="G1010" s="13"/>
      <c r="H1010" s="13"/>
      <c r="I1010" s="13"/>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row>
    <row r="1011" spans="5:48" ht="13">
      <c r="E1011" s="13"/>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row>
  </sheetData>
  <printOptions horizontalCentered="1" gridLines="1"/>
  <pageMargins left="0.7" right="0.7" top="0.75" bottom="0.75" header="0" footer="0"/>
  <pageSetup fitToHeight="0" pageOrder="overThenDown" orientation="landscape" cellComments="atEnd"/>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B0CCC-1748-1540-B0A6-5EDBB8121009}">
  <sheetPr>
    <outlinePr summaryBelow="0" summaryRight="0"/>
    <pageSetUpPr fitToPage="1"/>
  </sheetPr>
  <dimension ref="B1:BM1016"/>
  <sheetViews>
    <sheetView topLeftCell="E60" zoomScale="140" zoomScaleNormal="140" workbookViewId="0">
      <selection activeCell="AN12" sqref="AN12"/>
    </sheetView>
  </sheetViews>
  <sheetFormatPr baseColWidth="10" defaultColWidth="14.5" defaultRowHeight="15.75" customHeight="1"/>
  <cols>
    <col min="1" max="1" width="10.33203125" customWidth="1"/>
    <col min="3" max="3" width="35.83203125" customWidth="1"/>
    <col min="4" max="4" width="31.33203125" customWidth="1"/>
    <col min="5" max="5" width="16" customWidth="1"/>
    <col min="6" max="6" width="8" customWidth="1"/>
    <col min="7" max="8" width="6.5" customWidth="1"/>
    <col min="9" max="9" width="4.1640625" customWidth="1"/>
    <col min="10" max="10" width="8" customWidth="1"/>
    <col min="11" max="48" width="6.5" customWidth="1"/>
  </cols>
  <sheetData>
    <row r="1" spans="2:48" ht="16" customHeight="1">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row>
    <row r="2" spans="2:48" ht="16" customHeight="1">
      <c r="R2" s="7" t="s">
        <v>1</v>
      </c>
      <c r="S2" s="8" t="s">
        <v>2</v>
      </c>
      <c r="T2" s="8" t="s">
        <v>3</v>
      </c>
      <c r="U2" s="8" t="s">
        <v>4</v>
      </c>
      <c r="V2" s="9" t="s">
        <v>5</v>
      </c>
    </row>
    <row r="3" spans="2:48" ht="16" customHeight="1">
      <c r="R3" s="4" t="s">
        <v>9</v>
      </c>
      <c r="S3" s="13" t="s">
        <v>175</v>
      </c>
      <c r="T3" s="13">
        <v>32</v>
      </c>
      <c r="U3" s="13">
        <v>2</v>
      </c>
      <c r="V3" s="13">
        <v>4</v>
      </c>
    </row>
    <row r="4" spans="2:48" ht="16" customHeight="1">
      <c r="R4" s="4" t="s">
        <v>10</v>
      </c>
      <c r="S4" s="13">
        <v>4</v>
      </c>
      <c r="T4" s="13">
        <v>64</v>
      </c>
      <c r="U4" s="13">
        <v>4</v>
      </c>
      <c r="V4" s="13">
        <v>6</v>
      </c>
    </row>
    <row r="5" spans="2:48" ht="16" customHeight="1">
      <c r="R5" s="4" t="s">
        <v>11</v>
      </c>
      <c r="S5" s="13">
        <v>32</v>
      </c>
      <c r="T5" s="13">
        <v>64</v>
      </c>
      <c r="U5" s="13">
        <v>8</v>
      </c>
      <c r="V5" s="13">
        <v>20</v>
      </c>
    </row>
    <row r="6" spans="2:48" ht="16" customHeight="1"/>
    <row r="7" spans="2:48" ht="16" customHeight="1"/>
    <row r="8" spans="2:48" ht="16" customHeight="1" thickBot="1">
      <c r="C8" s="99" t="s">
        <v>161</v>
      </c>
      <c r="M8" s="132" t="s">
        <v>223</v>
      </c>
      <c r="N8" s="136"/>
      <c r="O8" s="136"/>
      <c r="P8" s="136"/>
      <c r="Q8" s="136"/>
      <c r="R8" s="136"/>
      <c r="S8" s="136"/>
    </row>
    <row r="9" spans="2:48" ht="16" customHeight="1" thickBot="1">
      <c r="C9" s="99" t="s">
        <v>153</v>
      </c>
      <c r="E9" s="99" t="s">
        <v>225</v>
      </c>
      <c r="M9" s="134" t="s">
        <v>88</v>
      </c>
      <c r="N9" s="137"/>
      <c r="O9" s="138"/>
      <c r="P9" s="139" t="s">
        <v>222</v>
      </c>
      <c r="Q9" s="138"/>
      <c r="R9" s="138"/>
      <c r="S9" s="140"/>
      <c r="T9" s="135" t="s">
        <v>89</v>
      </c>
    </row>
    <row r="10" spans="2:48" ht="16" customHeight="1">
      <c r="C10" s="99" t="s">
        <v>150</v>
      </c>
      <c r="E10" s="99" t="s">
        <v>221</v>
      </c>
      <c r="I10" s="67">
        <f>(HEX2DEC("ABABBBA8")/64-HEX2DEC("ABABABA8")/64)-1</f>
        <v>63</v>
      </c>
      <c r="J10" s="99" t="s">
        <v>220</v>
      </c>
    </row>
    <row r="11" spans="2:48" ht="16" customHeight="1">
      <c r="C11" s="99" t="s">
        <v>151</v>
      </c>
      <c r="E11" s="99" t="s">
        <v>446</v>
      </c>
    </row>
    <row r="12" spans="2:48" ht="16" customHeight="1">
      <c r="E12" s="99" t="s">
        <v>224</v>
      </c>
    </row>
    <row r="13" spans="2:48" ht="16" customHeight="1">
      <c r="E13" s="99" t="s">
        <v>226</v>
      </c>
      <c r="F13" s="67">
        <f>(HEX2DEC("ABABBBA8")-HEX2DEC("ABABABA8"))/8</f>
        <v>512</v>
      </c>
      <c r="G13" s="99" t="s">
        <v>227</v>
      </c>
    </row>
    <row r="14" spans="2:48" ht="16" customHeight="1">
      <c r="B14" s="121" t="s">
        <v>43</v>
      </c>
      <c r="C14" s="122" t="s">
        <v>162</v>
      </c>
      <c r="E14" s="99" t="s">
        <v>228</v>
      </c>
    </row>
    <row r="15" spans="2:48" ht="16" customHeight="1">
      <c r="B15" s="121" t="s">
        <v>44</v>
      </c>
      <c r="C15" s="122" t="s">
        <v>174</v>
      </c>
      <c r="AK15" s="311"/>
    </row>
    <row r="16" spans="2:48" ht="16" customHeight="1">
      <c r="B16" s="121" t="s">
        <v>45</v>
      </c>
      <c r="C16" s="122" t="s">
        <v>123</v>
      </c>
      <c r="E16" s="309" t="s">
        <v>237</v>
      </c>
      <c r="G16" s="144" t="s">
        <v>236</v>
      </c>
      <c r="K16" s="144"/>
    </row>
    <row r="17" spans="2:65" ht="16" customHeight="1">
      <c r="B17" s="121" t="s">
        <v>46</v>
      </c>
      <c r="C17" s="122" t="s">
        <v>135</v>
      </c>
      <c r="E17" s="99"/>
      <c r="K17" s="144"/>
      <c r="AK17" s="309" t="s">
        <v>444</v>
      </c>
      <c r="AL17" s="310"/>
      <c r="AM17" s="144"/>
      <c r="AO17" s="99" t="s">
        <v>445</v>
      </c>
    </row>
    <row r="18" spans="2:65" ht="16" customHeight="1" thickBot="1">
      <c r="B18" s="121" t="s">
        <v>47</v>
      </c>
      <c r="C18" s="122" t="s">
        <v>163</v>
      </c>
      <c r="E18" s="99"/>
      <c r="K18" s="3" t="s">
        <v>412</v>
      </c>
      <c r="AO18" s="99" t="s">
        <v>447</v>
      </c>
    </row>
    <row r="19" spans="2:65" ht="16" customHeight="1" thickBot="1">
      <c r="B19" s="121" t="s">
        <v>48</v>
      </c>
      <c r="C19" s="122" t="s">
        <v>164</v>
      </c>
      <c r="E19" s="99"/>
      <c r="J19" s="132" t="s">
        <v>9</v>
      </c>
      <c r="K19" s="129"/>
      <c r="L19" s="130"/>
      <c r="M19" s="130"/>
      <c r="N19" s="131"/>
      <c r="O19" s="129"/>
      <c r="P19" s="133"/>
      <c r="Q19" s="130"/>
      <c r="R19" s="131"/>
      <c r="S19" s="129"/>
      <c r="T19" s="130"/>
      <c r="U19" s="130"/>
      <c r="V19" s="131"/>
      <c r="W19" s="129"/>
      <c r="X19" s="133"/>
      <c r="Y19" s="130"/>
      <c r="Z19" s="131"/>
      <c r="AA19" s="129"/>
      <c r="AB19" s="130"/>
      <c r="AC19" s="130"/>
      <c r="AD19" s="131"/>
      <c r="AE19" s="129"/>
      <c r="AF19" s="133"/>
      <c r="AG19" s="130"/>
      <c r="AH19" s="131"/>
      <c r="AO19" s="99" t="s">
        <v>448</v>
      </c>
      <c r="BC19" s="3" t="s">
        <v>89</v>
      </c>
    </row>
    <row r="20" spans="2:65" ht="16" customHeight="1" thickBot="1">
      <c r="B20" s="121" t="s">
        <v>49</v>
      </c>
      <c r="C20" s="122" t="s">
        <v>167</v>
      </c>
      <c r="E20" s="99"/>
      <c r="J20" s="132"/>
      <c r="AO20" s="99"/>
      <c r="BB20" s="132" t="s">
        <v>9</v>
      </c>
      <c r="BC20" s="129"/>
      <c r="BD20" s="130"/>
      <c r="BE20" s="130"/>
      <c r="BF20" s="131"/>
      <c r="BG20" s="129"/>
      <c r="BH20" s="133"/>
      <c r="BI20" s="130"/>
      <c r="BJ20" s="131"/>
    </row>
    <row r="21" spans="2:65" ht="16" customHeight="1" thickBot="1">
      <c r="B21" s="121" t="s">
        <v>50</v>
      </c>
      <c r="C21" s="122" t="s">
        <v>165</v>
      </c>
      <c r="E21" s="99"/>
      <c r="J21" s="132" t="s">
        <v>10</v>
      </c>
      <c r="K21" s="126"/>
      <c r="L21" s="127"/>
      <c r="M21" s="127"/>
      <c r="N21" s="127"/>
      <c r="O21" s="127"/>
      <c r="P21" s="127"/>
      <c r="Q21" s="127"/>
      <c r="R21" s="128"/>
      <c r="S21" s="126"/>
      <c r="T21" s="127"/>
      <c r="U21" s="127"/>
      <c r="V21" s="127"/>
      <c r="W21" s="127"/>
      <c r="X21" s="127"/>
      <c r="Y21" s="127"/>
      <c r="Z21" s="128"/>
      <c r="AA21" s="126"/>
      <c r="AB21" s="127"/>
      <c r="AC21" s="127"/>
      <c r="AD21" s="127"/>
      <c r="AE21" s="127"/>
      <c r="AF21" s="127"/>
      <c r="AG21" s="127"/>
      <c r="AH21" s="128"/>
      <c r="AO21" s="99" t="s">
        <v>449</v>
      </c>
      <c r="BB21" s="132"/>
    </row>
    <row r="22" spans="2:65" ht="16" customHeight="1" thickBot="1">
      <c r="B22" s="121" t="s">
        <v>51</v>
      </c>
      <c r="C22" s="122" t="s">
        <v>166</v>
      </c>
      <c r="E22" s="99"/>
      <c r="J22" s="132"/>
      <c r="BB22" s="132" t="s">
        <v>10</v>
      </c>
      <c r="BC22" s="126"/>
      <c r="BD22" s="127"/>
      <c r="BE22" s="127"/>
      <c r="BF22" s="127"/>
      <c r="BG22" s="127"/>
      <c r="BH22" s="127"/>
      <c r="BI22" s="127"/>
      <c r="BJ22" s="128"/>
    </row>
    <row r="23" spans="2:65" ht="16" customHeight="1" thickBot="1">
      <c r="B23" s="121" t="s">
        <v>52</v>
      </c>
      <c r="C23" s="122" t="s">
        <v>168</v>
      </c>
      <c r="E23" s="99"/>
      <c r="J23" s="132" t="s">
        <v>11</v>
      </c>
      <c r="K23" s="123"/>
      <c r="L23" s="124"/>
      <c r="M23" s="124"/>
      <c r="N23" s="124"/>
      <c r="O23" s="124"/>
      <c r="P23" s="124"/>
      <c r="Q23" s="124"/>
      <c r="R23" s="125"/>
      <c r="S23" s="123"/>
      <c r="T23" s="124"/>
      <c r="U23" s="124"/>
      <c r="V23" s="124"/>
      <c r="W23" s="124"/>
      <c r="X23" s="124"/>
      <c r="Y23" s="124"/>
      <c r="Z23" s="125"/>
      <c r="AA23" s="123"/>
      <c r="AB23" s="124"/>
      <c r="AC23" s="124"/>
      <c r="AD23" s="124"/>
      <c r="AE23" s="124"/>
      <c r="AF23" s="124"/>
      <c r="AG23" s="124"/>
      <c r="AH23" s="125"/>
      <c r="BB23" s="132"/>
    </row>
    <row r="24" spans="2:65" ht="16" customHeight="1" thickBot="1">
      <c r="B24" s="121" t="s">
        <v>53</v>
      </c>
      <c r="C24" s="122" t="s">
        <v>169</v>
      </c>
      <c r="E24" s="99"/>
      <c r="N24" s="272" t="s">
        <v>409</v>
      </c>
      <c r="O24" s="249">
        <v>1</v>
      </c>
      <c r="P24" s="248" t="s">
        <v>215</v>
      </c>
      <c r="AT24" s="13"/>
      <c r="BB24" s="132" t="s">
        <v>11</v>
      </c>
      <c r="BC24" s="123"/>
      <c r="BD24" s="124"/>
      <c r="BE24" s="124"/>
      <c r="BF24" s="124"/>
      <c r="BG24" s="124"/>
      <c r="BH24" s="124"/>
      <c r="BI24" s="124"/>
      <c r="BJ24" s="125"/>
    </row>
    <row r="25" spans="2:65" ht="16" customHeight="1">
      <c r="B25" s="121" t="s">
        <v>134</v>
      </c>
      <c r="C25" s="122" t="s">
        <v>195</v>
      </c>
      <c r="E25" s="99"/>
      <c r="N25" s="272" t="s">
        <v>409</v>
      </c>
      <c r="O25" s="249">
        <f>O24+1</f>
        <v>2</v>
      </c>
      <c r="Q25" s="99" t="s">
        <v>215</v>
      </c>
      <c r="AS25" s="13"/>
      <c r="AT25" s="13"/>
      <c r="BH25" s="99" t="s">
        <v>246</v>
      </c>
      <c r="BM25" s="132" t="s">
        <v>240</v>
      </c>
    </row>
    <row r="26" spans="2:65" ht="16" customHeight="1" thickBot="1">
      <c r="E26" s="99"/>
      <c r="N26" s="272" t="s">
        <v>409</v>
      </c>
      <c r="O26" s="249">
        <f t="shared" ref="O26:O42" si="0">O25+1</f>
        <v>3</v>
      </c>
      <c r="R26" s="99" t="s">
        <v>215</v>
      </c>
      <c r="S26" s="99"/>
      <c r="AQ26" s="13"/>
      <c r="AR26" s="13"/>
      <c r="AS26" s="13"/>
      <c r="AT26" s="13"/>
      <c r="BG26" s="99" t="s">
        <v>246</v>
      </c>
      <c r="BI26" s="99"/>
      <c r="BM26" s="157">
        <v>6</v>
      </c>
    </row>
    <row r="27" spans="2:65" ht="16" customHeight="1">
      <c r="C27" s="99" t="s">
        <v>152</v>
      </c>
      <c r="E27" s="99"/>
      <c r="N27" s="273" t="s">
        <v>409</v>
      </c>
      <c r="O27" s="249">
        <f t="shared" si="0"/>
        <v>4</v>
      </c>
      <c r="S27" s="250" t="s">
        <v>215</v>
      </c>
      <c r="T27" s="251"/>
      <c r="U27" s="251"/>
      <c r="V27" s="251"/>
      <c r="W27" s="251"/>
      <c r="X27" s="251"/>
      <c r="Y27" s="251"/>
      <c r="Z27" s="252"/>
      <c r="AQ27" s="13"/>
      <c r="AR27" s="13"/>
      <c r="AS27" s="13"/>
      <c r="AT27" s="13"/>
      <c r="BF27" s="99" t="s">
        <v>246</v>
      </c>
      <c r="BJ27" s="99"/>
      <c r="BL27" s="13"/>
      <c r="BM27" s="13" t="s">
        <v>241</v>
      </c>
    </row>
    <row r="28" spans="2:65" ht="16" customHeight="1">
      <c r="E28" s="99"/>
      <c r="N28" s="273" t="s">
        <v>409</v>
      </c>
      <c r="O28" s="249">
        <f t="shared" si="0"/>
        <v>5</v>
      </c>
      <c r="S28" s="253"/>
      <c r="T28" s="141" t="s">
        <v>215</v>
      </c>
      <c r="U28" s="142"/>
      <c r="V28" s="142"/>
      <c r="W28" s="142"/>
      <c r="X28" s="142"/>
      <c r="Y28" s="142"/>
      <c r="Z28" s="177"/>
      <c r="AQ28" s="13"/>
      <c r="AR28" s="13"/>
      <c r="AS28" s="13"/>
      <c r="AT28" s="13"/>
      <c r="BE28" s="99" t="s">
        <v>246</v>
      </c>
      <c r="BL28" s="13"/>
      <c r="BM28" s="13">
        <f>_xlfn.FLOOR.MATH(($F$13-6)/8)</f>
        <v>63</v>
      </c>
    </row>
    <row r="29" spans="2:65" ht="16" customHeight="1">
      <c r="E29" s="99"/>
      <c r="N29" s="273" t="s">
        <v>409</v>
      </c>
      <c r="O29" s="249">
        <f t="shared" si="0"/>
        <v>6</v>
      </c>
      <c r="S29" s="253"/>
      <c r="T29" s="142"/>
      <c r="U29" s="141" t="s">
        <v>215</v>
      </c>
      <c r="V29" s="141"/>
      <c r="W29" s="142"/>
      <c r="X29" s="142"/>
      <c r="Y29" s="142"/>
      <c r="Z29" s="177"/>
      <c r="AQ29" s="13"/>
      <c r="AR29" s="13"/>
      <c r="AS29" s="13"/>
      <c r="AT29" s="13"/>
      <c r="BB29" s="13"/>
      <c r="BC29" s="13"/>
      <c r="BD29" s="99" t="s">
        <v>246</v>
      </c>
      <c r="BE29" s="13"/>
      <c r="BF29" s="13"/>
      <c r="BG29" s="13"/>
      <c r="BH29" s="13"/>
      <c r="BI29" s="13"/>
      <c r="BJ29" s="13"/>
      <c r="BM29" s="132" t="s">
        <v>243</v>
      </c>
    </row>
    <row r="30" spans="2:65" ht="16" customHeight="1">
      <c r="E30" s="99"/>
      <c r="N30" s="273" t="s">
        <v>409</v>
      </c>
      <c r="O30" s="249">
        <f t="shared" si="0"/>
        <v>7</v>
      </c>
      <c r="S30" s="253"/>
      <c r="T30" s="142"/>
      <c r="U30" s="142"/>
      <c r="V30" s="141" t="s">
        <v>215</v>
      </c>
      <c r="W30" s="142"/>
      <c r="X30" s="142"/>
      <c r="Y30" s="142"/>
      <c r="Z30" s="177"/>
      <c r="AQ30" s="13"/>
      <c r="AR30" s="13"/>
      <c r="AS30" s="13"/>
      <c r="AT30" s="13"/>
      <c r="BB30" s="13"/>
      <c r="BC30" s="99" t="s">
        <v>246</v>
      </c>
      <c r="BD30" s="13"/>
      <c r="BE30" s="13"/>
      <c r="BF30" s="13"/>
      <c r="BG30" s="13"/>
      <c r="BH30" s="13"/>
      <c r="BI30" s="13"/>
      <c r="BJ30" s="13"/>
      <c r="BM30" s="157">
        <f>$F$13-BM26-BM28*8</f>
        <v>2</v>
      </c>
    </row>
    <row r="31" spans="2:65" ht="16" customHeight="1">
      <c r="E31" s="99"/>
      <c r="N31" s="273" t="s">
        <v>409</v>
      </c>
      <c r="O31" s="249">
        <f t="shared" si="0"/>
        <v>8</v>
      </c>
      <c r="S31" s="253"/>
      <c r="T31" s="142"/>
      <c r="U31" s="142"/>
      <c r="V31" s="142"/>
      <c r="W31" s="254" t="s">
        <v>215</v>
      </c>
      <c r="X31" s="142"/>
      <c r="Y31" s="142"/>
      <c r="Z31" s="177"/>
      <c r="AH31" s="13"/>
      <c r="AI31" s="13"/>
      <c r="AJ31" s="13"/>
      <c r="AK31" s="13"/>
      <c r="AL31" s="13"/>
      <c r="AM31" s="13"/>
      <c r="AN31" s="13"/>
      <c r="AO31" s="13"/>
      <c r="AP31" s="13"/>
      <c r="AQ31" s="13"/>
      <c r="AR31" s="13"/>
      <c r="AS31" s="13"/>
      <c r="AT31" s="13"/>
      <c r="BB31" s="99" t="s">
        <v>246</v>
      </c>
      <c r="BC31" s="13"/>
      <c r="BD31" s="13"/>
      <c r="BE31" s="13"/>
      <c r="BF31" s="13"/>
      <c r="BG31" s="13"/>
      <c r="BH31" s="13"/>
      <c r="BI31" s="13"/>
      <c r="BJ31" s="13"/>
    </row>
    <row r="32" spans="2:65" ht="16" customHeight="1">
      <c r="E32" s="99"/>
      <c r="N32" s="273" t="s">
        <v>409</v>
      </c>
      <c r="O32" s="249">
        <f t="shared" si="0"/>
        <v>9</v>
      </c>
      <c r="S32" s="253"/>
      <c r="T32" s="142"/>
      <c r="U32" s="142"/>
      <c r="V32" s="142"/>
      <c r="W32" s="143"/>
      <c r="X32" s="141" t="s">
        <v>215</v>
      </c>
      <c r="Y32" s="142"/>
      <c r="Z32" s="177"/>
      <c r="AH32" s="13"/>
      <c r="AI32" s="13"/>
      <c r="AJ32" s="13"/>
      <c r="AK32" s="13"/>
      <c r="AL32" s="13"/>
      <c r="AM32" s="13"/>
      <c r="AN32" s="13"/>
      <c r="AO32" s="13"/>
      <c r="AP32" s="13"/>
      <c r="AQ32" s="13"/>
      <c r="AR32" s="13"/>
      <c r="AS32" s="13"/>
      <c r="AT32" s="13"/>
      <c r="BB32" s="13"/>
      <c r="BC32" s="13"/>
      <c r="BD32" s="13"/>
    </row>
    <row r="33" spans="5:65" ht="16" customHeight="1">
      <c r="E33" s="99"/>
      <c r="N33" s="273" t="s">
        <v>409</v>
      </c>
      <c r="O33" s="249">
        <f t="shared" si="0"/>
        <v>10</v>
      </c>
      <c r="S33" s="253"/>
      <c r="T33" s="142"/>
      <c r="U33" s="142"/>
      <c r="V33" s="142"/>
      <c r="W33" s="143"/>
      <c r="X33" s="142"/>
      <c r="Y33" s="141" t="s">
        <v>215</v>
      </c>
      <c r="Z33" s="181"/>
      <c r="AH33" s="13"/>
      <c r="AI33" s="13"/>
      <c r="AJ33" s="13"/>
      <c r="AK33" s="13"/>
      <c r="AL33" s="13"/>
      <c r="AM33" s="13"/>
      <c r="AN33" s="13"/>
      <c r="AO33" s="13"/>
      <c r="AP33" s="13"/>
      <c r="AQ33" s="13"/>
      <c r="AR33" s="13"/>
      <c r="AT33" s="13"/>
      <c r="BB33" s="13"/>
      <c r="BC33" s="145"/>
      <c r="BD33" s="145"/>
      <c r="BE33" s="145"/>
      <c r="BF33" s="145"/>
      <c r="BG33" s="145"/>
      <c r="BH33" s="146" t="s">
        <v>9</v>
      </c>
      <c r="BI33" s="146" t="s">
        <v>10</v>
      </c>
      <c r="BJ33" s="146" t="s">
        <v>11</v>
      </c>
    </row>
    <row r="34" spans="5:65" ht="15.75" customHeight="1" thickBot="1">
      <c r="N34" s="273" t="s">
        <v>409</v>
      </c>
      <c r="O34" s="249">
        <f t="shared" si="0"/>
        <v>11</v>
      </c>
      <c r="S34" s="255"/>
      <c r="T34" s="256"/>
      <c r="U34" s="256"/>
      <c r="V34" s="256"/>
      <c r="W34" s="257"/>
      <c r="X34" s="256"/>
      <c r="Y34" s="256"/>
      <c r="Z34" s="182" t="s">
        <v>215</v>
      </c>
      <c r="AH34" s="13"/>
      <c r="AI34" s="13"/>
      <c r="AJ34" s="13"/>
      <c r="AK34" s="13"/>
      <c r="AL34" s="13"/>
      <c r="AM34" s="13"/>
      <c r="AN34" s="13"/>
      <c r="AO34" s="13"/>
      <c r="AP34" s="13"/>
      <c r="AQ34" s="13"/>
      <c r="AR34" s="13"/>
      <c r="AS34" s="13"/>
      <c r="AT34" s="13"/>
      <c r="AU34" s="13"/>
      <c r="AV34" s="13"/>
      <c r="AW34" s="13"/>
      <c r="AX34" s="13"/>
      <c r="AY34" s="13"/>
      <c r="AZ34" s="13"/>
      <c r="BA34" s="13"/>
      <c r="BB34" s="13"/>
      <c r="BC34" s="146" t="s">
        <v>230</v>
      </c>
      <c r="BD34" s="145"/>
      <c r="BE34" s="145"/>
      <c r="BF34" s="147" t="s">
        <v>123</v>
      </c>
      <c r="BG34" s="145"/>
      <c r="BH34" s="146" t="s">
        <v>229</v>
      </c>
      <c r="BI34" s="146" t="s">
        <v>229</v>
      </c>
      <c r="BJ34" s="146" t="s">
        <v>229</v>
      </c>
    </row>
    <row r="35" spans="5:65" ht="15.75" customHeight="1">
      <c r="N35" s="106" t="s">
        <v>409</v>
      </c>
      <c r="O35" s="249">
        <f t="shared" si="0"/>
        <v>12</v>
      </c>
      <c r="S35" s="13"/>
      <c r="AA35" s="250" t="s">
        <v>215</v>
      </c>
      <c r="AB35" s="251"/>
      <c r="AC35" s="251"/>
      <c r="AD35" s="251"/>
      <c r="AE35" s="251"/>
      <c r="AF35" s="251"/>
      <c r="AG35" s="251"/>
      <c r="AH35" s="252"/>
      <c r="AI35" s="13"/>
      <c r="AJ35" s="13"/>
      <c r="AK35" s="13"/>
      <c r="AL35" s="13"/>
      <c r="AM35" s="13"/>
      <c r="AN35" s="13"/>
      <c r="AO35" s="13"/>
      <c r="AP35" s="13"/>
      <c r="AQ35" s="13"/>
      <c r="AR35" s="13"/>
      <c r="AS35" s="13"/>
      <c r="AT35" s="13"/>
      <c r="AU35" s="13"/>
      <c r="AV35" s="13"/>
      <c r="AW35" s="13"/>
      <c r="AX35" s="13"/>
      <c r="AY35" s="13"/>
      <c r="AZ35" s="13"/>
      <c r="BA35" s="13"/>
      <c r="BB35" s="13"/>
      <c r="BC35" s="145"/>
      <c r="BD35" s="145"/>
      <c r="BE35" s="145"/>
      <c r="BF35" s="147" t="s">
        <v>167</v>
      </c>
      <c r="BG35" s="145"/>
      <c r="BH35" s="146" t="s">
        <v>231</v>
      </c>
      <c r="BI35" s="145"/>
      <c r="BJ35" s="145"/>
      <c r="BK35" s="13"/>
      <c r="BL35" s="13"/>
      <c r="BM35" s="13"/>
    </row>
    <row r="36" spans="5:65" ht="15.75" customHeight="1">
      <c r="N36" s="106" t="s">
        <v>409</v>
      </c>
      <c r="O36" s="249">
        <f t="shared" si="0"/>
        <v>13</v>
      </c>
      <c r="S36" s="13"/>
      <c r="AA36" s="253"/>
      <c r="AB36" s="141" t="s">
        <v>215</v>
      </c>
      <c r="AC36" s="142"/>
      <c r="AD36" s="142"/>
      <c r="AE36" s="142"/>
      <c r="AF36" s="142"/>
      <c r="AG36" s="142"/>
      <c r="AH36" s="177"/>
      <c r="AI36" s="13"/>
      <c r="AJ36" s="13"/>
      <c r="AK36" s="13"/>
      <c r="AL36" s="13"/>
      <c r="AM36" s="13"/>
      <c r="AN36" s="13"/>
      <c r="AO36" s="13"/>
      <c r="AP36" s="13"/>
      <c r="AQ36" s="13"/>
      <c r="AR36" s="13"/>
      <c r="AS36" s="13"/>
      <c r="AT36" s="13"/>
      <c r="AU36" s="13"/>
      <c r="AV36" s="13"/>
      <c r="AW36" s="13"/>
      <c r="AX36" s="13"/>
      <c r="AY36" s="13"/>
      <c r="AZ36" s="13"/>
      <c r="BA36" s="13"/>
      <c r="BB36" s="13"/>
      <c r="BC36" s="145"/>
      <c r="BD36" s="145"/>
      <c r="BE36" s="145"/>
      <c r="BF36" s="145"/>
      <c r="BG36" s="145"/>
      <c r="BH36" s="145"/>
      <c r="BI36" s="145"/>
      <c r="BJ36" s="145"/>
      <c r="BK36" s="13"/>
      <c r="BL36" s="13"/>
      <c r="BM36" s="13"/>
    </row>
    <row r="37" spans="5:65" ht="15.75" customHeight="1">
      <c r="N37" s="106" t="s">
        <v>409</v>
      </c>
      <c r="O37" s="249">
        <f t="shared" si="0"/>
        <v>14</v>
      </c>
      <c r="S37" s="13"/>
      <c r="AA37" s="253"/>
      <c r="AB37" s="142"/>
      <c r="AC37" s="141" t="s">
        <v>215</v>
      </c>
      <c r="AD37" s="141"/>
      <c r="AE37" s="142"/>
      <c r="AF37" s="142"/>
      <c r="AG37" s="142"/>
      <c r="AH37" s="177"/>
      <c r="AI37" s="13"/>
      <c r="AJ37" s="13"/>
      <c r="AK37" s="13"/>
      <c r="AL37" s="13"/>
      <c r="AM37" s="13"/>
      <c r="AN37" s="13"/>
      <c r="AO37" s="13"/>
      <c r="AP37" s="13"/>
      <c r="AQ37" s="13"/>
      <c r="AR37" s="13"/>
      <c r="AS37" s="13"/>
      <c r="AT37" s="13"/>
      <c r="AU37" s="13"/>
      <c r="AV37" s="13"/>
      <c r="AW37" s="13"/>
      <c r="AX37" s="13"/>
      <c r="AY37" s="13"/>
      <c r="AZ37" s="13"/>
      <c r="BA37" s="13"/>
      <c r="BB37" s="13"/>
      <c r="BC37" s="146" t="s">
        <v>232</v>
      </c>
      <c r="BD37" s="145"/>
      <c r="BE37" s="145"/>
      <c r="BF37" s="147" t="s">
        <v>235</v>
      </c>
      <c r="BG37" s="145"/>
      <c r="BH37" s="146" t="s">
        <v>231</v>
      </c>
      <c r="BI37" s="146"/>
      <c r="BJ37" s="146"/>
      <c r="BK37" s="13"/>
      <c r="BL37" s="13"/>
      <c r="BM37" s="13"/>
    </row>
    <row r="38" spans="5:65" ht="15.75" customHeight="1">
      <c r="N38" s="106" t="s">
        <v>409</v>
      </c>
      <c r="O38" s="249">
        <f t="shared" si="0"/>
        <v>15</v>
      </c>
      <c r="S38" s="13"/>
      <c r="AA38" s="253"/>
      <c r="AB38" s="142"/>
      <c r="AC38" s="142"/>
      <c r="AD38" s="141" t="s">
        <v>215</v>
      </c>
      <c r="AE38" s="142"/>
      <c r="AF38" s="142"/>
      <c r="AG38" s="142"/>
      <c r="AH38" s="177"/>
      <c r="AI38" s="13"/>
      <c r="AJ38" s="13"/>
      <c r="AK38" s="13"/>
      <c r="AL38" s="13"/>
      <c r="AM38" s="13"/>
      <c r="AN38" s="13"/>
      <c r="AO38" s="13"/>
      <c r="AP38" s="13"/>
      <c r="AQ38" s="13"/>
      <c r="AR38" s="13"/>
      <c r="AS38" s="13"/>
      <c r="AT38" s="13"/>
      <c r="AU38" s="13"/>
      <c r="AV38" s="13"/>
      <c r="BB38" s="13"/>
      <c r="BC38" s="145"/>
      <c r="BD38" s="145"/>
      <c r="BE38" s="145"/>
      <c r="BF38" s="147" t="s">
        <v>167</v>
      </c>
      <c r="BG38" s="145"/>
      <c r="BH38" s="146" t="s">
        <v>231</v>
      </c>
      <c r="BI38" s="145"/>
      <c r="BJ38" s="145"/>
      <c r="BK38" s="13"/>
      <c r="BL38" s="13"/>
      <c r="BM38" s="13"/>
    </row>
    <row r="39" spans="5:65" ht="15.75" customHeight="1">
      <c r="N39" s="106" t="s">
        <v>409</v>
      </c>
      <c r="O39" s="249">
        <f t="shared" si="0"/>
        <v>16</v>
      </c>
      <c r="S39" s="13"/>
      <c r="AA39" s="253"/>
      <c r="AB39" s="142"/>
      <c r="AC39" s="142"/>
      <c r="AD39" s="142"/>
      <c r="AE39" s="254" t="s">
        <v>215</v>
      </c>
      <c r="AF39" s="142"/>
      <c r="AG39" s="142"/>
      <c r="AH39" s="177"/>
      <c r="AI39" s="13"/>
      <c r="AJ39" s="13"/>
      <c r="AK39" s="13"/>
      <c r="AL39" s="13"/>
      <c r="AM39" s="13"/>
      <c r="AN39" s="13"/>
      <c r="AO39" s="13"/>
      <c r="AP39" s="13"/>
      <c r="AQ39" s="13"/>
      <c r="AR39" s="13"/>
      <c r="AS39" s="13"/>
      <c r="AT39" s="13"/>
      <c r="AU39" s="13"/>
      <c r="AV39" s="13"/>
      <c r="BB39" s="13"/>
      <c r="BC39" s="145"/>
      <c r="BD39" s="145"/>
      <c r="BE39" s="145"/>
      <c r="BF39" s="145"/>
      <c r="BG39" s="145"/>
      <c r="BH39" s="145"/>
      <c r="BI39" s="145"/>
      <c r="BJ39" s="145"/>
      <c r="BK39" s="13"/>
      <c r="BL39" s="13"/>
      <c r="BM39" s="13"/>
    </row>
    <row r="40" spans="5:65" ht="15.75" customHeight="1">
      <c r="N40" s="106" t="s">
        <v>409</v>
      </c>
      <c r="O40" s="249">
        <f t="shared" si="0"/>
        <v>17</v>
      </c>
      <c r="S40" s="13"/>
      <c r="T40" s="13"/>
      <c r="U40" s="13"/>
      <c r="V40" s="13"/>
      <c r="W40" s="13"/>
      <c r="X40" s="13"/>
      <c r="Y40" s="13"/>
      <c r="Z40" s="13"/>
      <c r="AA40" s="253"/>
      <c r="AB40" s="142"/>
      <c r="AC40" s="142"/>
      <c r="AD40" s="142"/>
      <c r="AE40" s="143"/>
      <c r="AF40" s="141" t="s">
        <v>215</v>
      </c>
      <c r="AG40" s="142"/>
      <c r="AH40" s="177"/>
      <c r="AI40" s="13"/>
      <c r="AJ40" s="13"/>
      <c r="AK40" s="13"/>
      <c r="AL40" s="13"/>
      <c r="AM40" s="13"/>
      <c r="AN40" s="13"/>
      <c r="AO40" s="13"/>
      <c r="AP40" s="13"/>
      <c r="AQ40" s="13"/>
      <c r="AR40" s="13"/>
      <c r="AS40" s="13"/>
      <c r="AT40" s="13"/>
      <c r="AU40" s="13"/>
      <c r="AV40" s="13"/>
    </row>
    <row r="41" spans="5:65" ht="15.75" customHeight="1">
      <c r="N41" s="106" t="s">
        <v>409</v>
      </c>
      <c r="O41" s="249">
        <f t="shared" si="0"/>
        <v>18</v>
      </c>
      <c r="S41" s="13"/>
      <c r="T41" s="13"/>
      <c r="U41" s="13"/>
      <c r="V41" s="13"/>
      <c r="W41" s="13"/>
      <c r="X41" s="13"/>
      <c r="Y41" s="13"/>
      <c r="Z41" s="13"/>
      <c r="AA41" s="253"/>
      <c r="AB41" s="142"/>
      <c r="AC41" s="142"/>
      <c r="AD41" s="142"/>
      <c r="AE41" s="143"/>
      <c r="AF41" s="142"/>
      <c r="AG41" s="141" t="s">
        <v>215</v>
      </c>
      <c r="AH41" s="181"/>
      <c r="AI41" s="13"/>
      <c r="AJ41" s="13"/>
      <c r="AK41" s="13"/>
      <c r="AL41" s="13"/>
      <c r="AM41" s="13"/>
      <c r="AN41" s="13"/>
      <c r="AO41" s="13"/>
      <c r="AP41" s="13"/>
      <c r="AQ41" s="13"/>
      <c r="AR41" s="13"/>
      <c r="AS41" s="13"/>
      <c r="AT41" s="13"/>
      <c r="AU41" s="13"/>
      <c r="AV41" s="13"/>
    </row>
    <row r="42" spans="5:65" ht="15.75" customHeight="1" thickBot="1">
      <c r="N42" s="106" t="s">
        <v>409</v>
      </c>
      <c r="O42" s="249">
        <f t="shared" si="0"/>
        <v>19</v>
      </c>
      <c r="S42" s="13"/>
      <c r="T42" s="13"/>
      <c r="U42" s="13"/>
      <c r="V42" s="13"/>
      <c r="W42" s="13"/>
      <c r="X42" s="13"/>
      <c r="Y42" s="13"/>
      <c r="Z42" s="13"/>
      <c r="AA42" s="255"/>
      <c r="AB42" s="256"/>
      <c r="AC42" s="256"/>
      <c r="AD42" s="256"/>
      <c r="AE42" s="257"/>
      <c r="AF42" s="256"/>
      <c r="AG42" s="256"/>
      <c r="AH42" s="182" t="s">
        <v>215</v>
      </c>
      <c r="AI42" s="13"/>
      <c r="AJ42" s="13"/>
      <c r="AK42" s="13"/>
      <c r="AL42" s="13"/>
      <c r="AM42" s="13"/>
      <c r="AN42" s="13"/>
      <c r="AO42" s="13"/>
      <c r="AP42" s="13"/>
      <c r="AQ42" s="13"/>
      <c r="AR42" s="13"/>
      <c r="AS42" s="13"/>
      <c r="AT42" s="13"/>
      <c r="AU42" s="13"/>
      <c r="AV42" s="13"/>
    </row>
    <row r="43" spans="5:65" ht="15.75" customHeight="1">
      <c r="E43" s="13"/>
      <c r="F43" s="13"/>
      <c r="G43" s="13"/>
      <c r="N43" s="106"/>
      <c r="O43" s="249"/>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row>
    <row r="44" spans="5:65" ht="15.75" customHeight="1">
      <c r="E44" s="13"/>
      <c r="F44" s="13"/>
      <c r="G44" s="13"/>
      <c r="K44" s="145"/>
      <c r="L44" s="145"/>
      <c r="M44" s="145"/>
      <c r="N44" s="145"/>
      <c r="O44" s="145"/>
      <c r="P44" s="152" t="s">
        <v>9</v>
      </c>
      <c r="Q44" s="152" t="s">
        <v>10</v>
      </c>
      <c r="R44" s="152" t="s">
        <v>11</v>
      </c>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row>
    <row r="45" spans="5:65" ht="15.75" customHeight="1">
      <c r="E45" s="13"/>
      <c r="F45" s="13"/>
      <c r="G45" s="13"/>
      <c r="K45" s="146" t="s">
        <v>230</v>
      </c>
      <c r="L45" s="145"/>
      <c r="M45" s="145"/>
      <c r="N45" s="147" t="s">
        <v>123</v>
      </c>
      <c r="O45" s="145"/>
      <c r="P45" s="152" t="s">
        <v>229</v>
      </c>
      <c r="Q45" s="152" t="s">
        <v>229</v>
      </c>
      <c r="R45" s="152" t="s">
        <v>229</v>
      </c>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row>
    <row r="46" spans="5:65" ht="15.75" customHeight="1">
      <c r="E46" s="13"/>
      <c r="F46" s="13"/>
      <c r="G46" s="13"/>
      <c r="K46" s="145"/>
      <c r="L46" s="145"/>
      <c r="M46" s="145"/>
      <c r="N46" s="147" t="s">
        <v>167</v>
      </c>
      <c r="O46" s="145"/>
      <c r="P46" s="152" t="s">
        <v>231</v>
      </c>
      <c r="Q46" s="274"/>
      <c r="R46" s="274"/>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row>
    <row r="47" spans="5:65" ht="15.75" customHeight="1">
      <c r="E47" s="13"/>
      <c r="F47" s="13"/>
      <c r="G47" s="13"/>
      <c r="K47" s="145"/>
      <c r="L47" s="145"/>
      <c r="M47" s="145"/>
      <c r="N47" s="145"/>
      <c r="O47" s="145"/>
      <c r="P47" s="274"/>
      <c r="Q47" s="274"/>
      <c r="R47" s="274"/>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row>
    <row r="48" spans="5:65" ht="15.75" customHeight="1">
      <c r="E48" s="13"/>
      <c r="F48" s="13"/>
      <c r="G48" s="13"/>
      <c r="K48" s="146" t="s">
        <v>232</v>
      </c>
      <c r="L48" s="145"/>
      <c r="M48" s="145"/>
      <c r="N48" s="147" t="s">
        <v>123</v>
      </c>
      <c r="O48" s="145"/>
      <c r="P48" s="152" t="s">
        <v>231</v>
      </c>
      <c r="Q48" s="152"/>
      <c r="R48" s="152"/>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row>
    <row r="49" spans="5:48" ht="15.75" customHeight="1">
      <c r="E49" s="13"/>
      <c r="F49" s="13"/>
      <c r="G49" s="13"/>
      <c r="K49" s="145"/>
      <c r="L49" s="145"/>
      <c r="M49" s="145"/>
      <c r="N49" s="147" t="s">
        <v>167</v>
      </c>
      <c r="O49" s="145"/>
      <c r="P49" s="152" t="s">
        <v>231</v>
      </c>
      <c r="Q49" s="274"/>
      <c r="R49" s="274"/>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row>
    <row r="50" spans="5:48" ht="15.75" customHeight="1">
      <c r="E50" s="13"/>
      <c r="F50" s="13"/>
      <c r="G50" s="13"/>
      <c r="K50" s="145"/>
      <c r="L50" s="145"/>
      <c r="M50" s="145"/>
      <c r="N50" s="145"/>
      <c r="O50" s="145"/>
      <c r="P50" s="274"/>
      <c r="Q50" s="274"/>
      <c r="R50" s="274"/>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row>
    <row r="51" spans="5:48" ht="15.75" customHeight="1">
      <c r="E51" s="13"/>
      <c r="F51" s="13"/>
      <c r="G51" s="13"/>
      <c r="K51" s="146" t="s">
        <v>233</v>
      </c>
      <c r="L51" s="145"/>
      <c r="M51" s="145"/>
      <c r="N51" s="147" t="s">
        <v>123</v>
      </c>
      <c r="O51" s="145"/>
      <c r="P51" s="152" t="s">
        <v>231</v>
      </c>
      <c r="Q51" s="148"/>
      <c r="R51" s="148"/>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row>
    <row r="52" spans="5:48" ht="15.75" customHeight="1" thickBot="1">
      <c r="E52" s="13"/>
      <c r="F52" s="13"/>
      <c r="G52" s="13"/>
      <c r="K52" s="149"/>
      <c r="L52" s="149"/>
      <c r="M52" s="149"/>
      <c r="N52" s="150" t="s">
        <v>167</v>
      </c>
      <c r="O52" s="149"/>
      <c r="P52" s="275" t="s">
        <v>231</v>
      </c>
      <c r="Q52" s="151"/>
      <c r="R52" s="151"/>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row>
    <row r="53" spans="5:48" ht="15.75" customHeight="1">
      <c r="E53" s="13"/>
      <c r="F53" s="13"/>
      <c r="G53" s="13"/>
      <c r="K53" s="145"/>
      <c r="L53" s="145"/>
      <c r="M53" s="145"/>
      <c r="N53" s="145"/>
      <c r="O53" s="145"/>
      <c r="P53" s="152" t="s">
        <v>9</v>
      </c>
      <c r="Q53" s="148" t="s">
        <v>10</v>
      </c>
      <c r="R53" s="148" t="s">
        <v>11</v>
      </c>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row>
    <row r="54" spans="5:48" ht="15.75" customHeight="1">
      <c r="E54" s="13"/>
      <c r="F54" s="13"/>
      <c r="G54" s="13"/>
      <c r="I54" s="132" t="s">
        <v>240</v>
      </c>
      <c r="K54" s="146" t="s">
        <v>413</v>
      </c>
      <c r="L54" s="145"/>
      <c r="M54" s="145"/>
      <c r="N54" s="147"/>
      <c r="O54" s="146" t="s">
        <v>242</v>
      </c>
      <c r="P54" s="152">
        <v>5</v>
      </c>
      <c r="Q54" s="148"/>
      <c r="R54" s="148"/>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row>
    <row r="55" spans="5:48" ht="15.75" customHeight="1">
      <c r="E55" s="13"/>
      <c r="F55" s="13"/>
      <c r="G55" s="13"/>
      <c r="K55" s="145"/>
      <c r="L55" s="145"/>
      <c r="M55" s="145"/>
      <c r="N55" s="147"/>
      <c r="O55" s="146" t="s">
        <v>239</v>
      </c>
      <c r="P55" s="152">
        <v>1</v>
      </c>
      <c r="Q55" s="148">
        <v>1</v>
      </c>
      <c r="R55" s="148">
        <v>1</v>
      </c>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row>
    <row r="56" spans="5:48" ht="15.75" customHeight="1" thickBot="1">
      <c r="E56" s="13"/>
      <c r="F56" s="13"/>
      <c r="G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row>
    <row r="57" spans="5:48" ht="15.75" customHeight="1">
      <c r="E57" s="13"/>
      <c r="F57" s="13"/>
      <c r="G57" s="13"/>
      <c r="H57" s="13"/>
      <c r="I57" s="13"/>
      <c r="J57" s="13"/>
      <c r="K57" s="258" t="s">
        <v>234</v>
      </c>
      <c r="L57" s="259"/>
      <c r="M57" s="259"/>
      <c r="N57" s="260" t="s">
        <v>123</v>
      </c>
      <c r="O57" s="259"/>
      <c r="P57" s="276" t="s">
        <v>229</v>
      </c>
      <c r="Q57" s="261" t="s">
        <v>229</v>
      </c>
      <c r="R57" s="262" t="s">
        <v>229</v>
      </c>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row>
    <row r="58" spans="5:48" ht="14">
      <c r="E58" s="13"/>
      <c r="H58" s="13"/>
      <c r="I58" s="13"/>
      <c r="J58" s="13"/>
      <c r="K58" s="263"/>
      <c r="L58" s="153"/>
      <c r="M58" s="153"/>
      <c r="N58" s="154" t="s">
        <v>167</v>
      </c>
      <c r="O58" s="153"/>
      <c r="P58" s="277" t="s">
        <v>231</v>
      </c>
      <c r="Q58" s="155"/>
      <c r="R58" s="264"/>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row>
    <row r="59" spans="5:48" ht="13">
      <c r="E59" s="13"/>
      <c r="F59" s="13"/>
      <c r="G59" s="13"/>
      <c r="H59" s="13"/>
      <c r="I59" s="13" t="s">
        <v>238</v>
      </c>
      <c r="J59" s="13"/>
      <c r="K59" s="265"/>
      <c r="L59" s="155"/>
      <c r="M59" s="155"/>
      <c r="N59" s="155"/>
      <c r="O59" s="155"/>
      <c r="P59" s="155"/>
      <c r="Q59" s="155"/>
      <c r="R59" s="264"/>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row>
    <row r="60" spans="5:48" ht="14">
      <c r="E60" s="13"/>
      <c r="F60" s="13"/>
      <c r="G60" s="13"/>
      <c r="H60" s="13"/>
      <c r="I60" s="13"/>
      <c r="J60" s="13"/>
      <c r="K60" s="266" t="s">
        <v>408</v>
      </c>
      <c r="L60" s="155"/>
      <c r="M60" s="155"/>
      <c r="N60" s="154" t="s">
        <v>123</v>
      </c>
      <c r="O60" s="153"/>
      <c r="P60" s="277" t="s">
        <v>414</v>
      </c>
      <c r="Q60" s="155"/>
      <c r="R60" s="264"/>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row>
    <row r="61" spans="5:48" ht="14">
      <c r="E61" s="13"/>
      <c r="F61" s="13"/>
      <c r="G61" s="13"/>
      <c r="H61" s="13"/>
      <c r="I61" s="13"/>
      <c r="J61" s="13"/>
      <c r="K61" s="265"/>
      <c r="L61" s="155"/>
      <c r="M61" s="155"/>
      <c r="N61" s="154" t="s">
        <v>167</v>
      </c>
      <c r="O61" s="153"/>
      <c r="P61" s="277" t="s">
        <v>414</v>
      </c>
      <c r="Q61" s="155"/>
      <c r="R61" s="264"/>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row>
    <row r="62" spans="5:48" ht="13">
      <c r="E62" s="13"/>
      <c r="F62" s="13"/>
      <c r="G62" s="13"/>
      <c r="K62" s="263"/>
      <c r="L62" s="153"/>
      <c r="M62" s="153"/>
      <c r="N62" s="153"/>
      <c r="O62" s="153"/>
      <c r="P62" s="278"/>
      <c r="Q62" s="278"/>
      <c r="R62" s="279"/>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row>
    <row r="63" spans="5:48" ht="14">
      <c r="E63" s="13"/>
      <c r="F63" s="13"/>
      <c r="G63" s="13"/>
      <c r="K63" s="263" t="s">
        <v>411</v>
      </c>
      <c r="L63" s="153"/>
      <c r="M63" s="153"/>
      <c r="N63" s="154" t="s">
        <v>123</v>
      </c>
      <c r="O63" s="153"/>
      <c r="P63" s="278" t="s">
        <v>229</v>
      </c>
      <c r="Q63" s="278" t="s">
        <v>231</v>
      </c>
      <c r="R63" s="279"/>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row>
    <row r="64" spans="5:48" ht="14">
      <c r="E64" s="13"/>
      <c r="F64" s="13"/>
      <c r="G64" s="13"/>
      <c r="K64" s="263"/>
      <c r="L64" s="153"/>
      <c r="M64" s="153"/>
      <c r="N64" s="154" t="s">
        <v>167</v>
      </c>
      <c r="O64" s="153"/>
      <c r="P64" s="278" t="s">
        <v>231</v>
      </c>
      <c r="Q64" s="278"/>
      <c r="R64" s="279"/>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row>
    <row r="65" spans="5:48" ht="13">
      <c r="E65" s="13"/>
      <c r="F65" s="13"/>
      <c r="G65" s="13"/>
      <c r="K65" s="263"/>
      <c r="L65" s="153"/>
      <c r="M65" s="153"/>
      <c r="N65" s="153"/>
      <c r="O65" s="153"/>
      <c r="P65" s="278"/>
      <c r="Q65" s="278"/>
      <c r="R65" s="279"/>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row>
    <row r="66" spans="5:48" ht="14">
      <c r="K66" s="266" t="s">
        <v>410</v>
      </c>
      <c r="L66" s="155"/>
      <c r="M66" s="155"/>
      <c r="N66" s="154" t="s">
        <v>123</v>
      </c>
      <c r="O66" s="153"/>
      <c r="P66" s="277" t="s">
        <v>414</v>
      </c>
      <c r="Q66" s="155"/>
      <c r="R66" s="264"/>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row>
    <row r="67" spans="5:48" ht="15" thickBot="1">
      <c r="K67" s="267"/>
      <c r="L67" s="268"/>
      <c r="M67" s="268"/>
      <c r="N67" s="269" t="s">
        <v>167</v>
      </c>
      <c r="O67" s="270"/>
      <c r="P67" s="280" t="s">
        <v>414</v>
      </c>
      <c r="Q67" s="268"/>
      <c r="R67" s="271"/>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row>
    <row r="68" spans="5:48" ht="13">
      <c r="K68" s="282"/>
      <c r="L68" s="281"/>
      <c r="M68" s="281"/>
      <c r="N68" s="281"/>
      <c r="O68" s="281"/>
      <c r="P68" s="281" t="s">
        <v>9</v>
      </c>
      <c r="Q68" s="281" t="s">
        <v>10</v>
      </c>
      <c r="R68" s="281" t="s">
        <v>11</v>
      </c>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row>
    <row r="69" spans="5:48" ht="13">
      <c r="K69" s="282" t="s">
        <v>244</v>
      </c>
      <c r="L69" s="281"/>
      <c r="M69" s="281"/>
      <c r="N69" s="281"/>
      <c r="O69" s="281" t="s">
        <v>242</v>
      </c>
      <c r="P69" s="281">
        <v>14</v>
      </c>
      <c r="Q69" s="281">
        <v>1</v>
      </c>
      <c r="R69" s="281"/>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row>
    <row r="70" spans="5:48" ht="13">
      <c r="K70" s="281"/>
      <c r="L70" s="281"/>
      <c r="M70" s="281"/>
      <c r="N70" s="281"/>
      <c r="O70" s="281" t="s">
        <v>239</v>
      </c>
      <c r="P70" s="281">
        <v>2</v>
      </c>
      <c r="Q70" s="281">
        <v>1</v>
      </c>
      <c r="R70" s="281">
        <v>1</v>
      </c>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row>
    <row r="71" spans="5:48" ht="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row>
    <row r="72" spans="5:48" ht="13">
      <c r="E72" s="13"/>
      <c r="F72" s="13"/>
      <c r="G72" s="13"/>
      <c r="H72" s="13"/>
      <c r="I72" s="13" t="s">
        <v>241</v>
      </c>
      <c r="J72" s="13"/>
      <c r="K72" s="156"/>
      <c r="L72" s="156"/>
      <c r="M72" s="156"/>
      <c r="N72" s="156"/>
      <c r="O72" s="156"/>
      <c r="P72" s="156" t="s">
        <v>9</v>
      </c>
      <c r="Q72" s="156" t="s">
        <v>10</v>
      </c>
      <c r="R72" s="156" t="s">
        <v>11</v>
      </c>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row>
    <row r="73" spans="5:48" ht="13">
      <c r="E73" s="13"/>
      <c r="F73" s="13"/>
      <c r="G73" s="13"/>
      <c r="H73" s="13"/>
      <c r="I73" s="13">
        <f>_xlfn.FLOOR.MATH(($F$13-3)/8)</f>
        <v>63</v>
      </c>
      <c r="J73" s="13"/>
      <c r="K73" s="156"/>
      <c r="L73" s="156"/>
      <c r="M73" s="156"/>
      <c r="N73" s="156"/>
      <c r="O73" s="156" t="s">
        <v>242</v>
      </c>
      <c r="P73" s="156">
        <f>$I$73*P69</f>
        <v>882</v>
      </c>
      <c r="Q73" s="156">
        <f t="shared" ref="Q73:R73" si="1">Q54+$I$73*Q69</f>
        <v>63</v>
      </c>
      <c r="R73" s="156">
        <f t="shared" si="1"/>
        <v>0</v>
      </c>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row>
    <row r="74" spans="5:48" ht="13">
      <c r="E74" s="13"/>
      <c r="F74" s="13"/>
      <c r="G74" s="13"/>
      <c r="H74" s="13"/>
      <c r="J74" s="13"/>
      <c r="K74" s="156"/>
      <c r="L74" s="156"/>
      <c r="M74" s="156"/>
      <c r="N74" s="156"/>
      <c r="O74" s="156" t="s">
        <v>239</v>
      </c>
      <c r="P74" s="156">
        <f>$I$73*P70</f>
        <v>126</v>
      </c>
      <c r="Q74" s="156">
        <f>$I$73*Q70</f>
        <v>63</v>
      </c>
      <c r="R74" s="156">
        <f>$I$73*R70</f>
        <v>63</v>
      </c>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row>
    <row r="75" spans="5:48" ht="13">
      <c r="E75" s="13"/>
      <c r="F75" s="13"/>
      <c r="G75" s="13"/>
      <c r="J75" s="99"/>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row>
    <row r="76" spans="5:48" ht="13">
      <c r="E76" s="13"/>
      <c r="F76" s="13"/>
      <c r="G76" s="13"/>
      <c r="I76" s="13" t="s">
        <v>243</v>
      </c>
      <c r="K76" s="158"/>
      <c r="L76" s="158"/>
      <c r="M76" s="158"/>
      <c r="N76" s="158"/>
      <c r="O76" s="158"/>
      <c r="P76" s="158" t="s">
        <v>9</v>
      </c>
      <c r="Q76" s="158" t="s">
        <v>10</v>
      </c>
      <c r="R76" s="158" t="s">
        <v>11</v>
      </c>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row>
    <row r="77" spans="5:48" ht="13">
      <c r="E77" s="13"/>
      <c r="F77" s="13"/>
      <c r="G77" s="13"/>
      <c r="I77" s="157">
        <f>F13-3-8*I73</f>
        <v>5</v>
      </c>
      <c r="K77" s="158"/>
      <c r="L77" s="158"/>
      <c r="M77" s="158"/>
      <c r="N77" s="158"/>
      <c r="O77" s="158" t="s">
        <v>242</v>
      </c>
      <c r="P77" s="158">
        <v>8</v>
      </c>
      <c r="Q77" s="158">
        <v>1</v>
      </c>
      <c r="R77" s="158">
        <v>0</v>
      </c>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row>
    <row r="78" spans="5:48" ht="13">
      <c r="E78" s="13"/>
      <c r="F78" s="13"/>
      <c r="G78" s="13"/>
      <c r="K78" s="158"/>
      <c r="L78" s="158"/>
      <c r="M78" s="158"/>
      <c r="N78" s="158"/>
      <c r="O78" s="158" t="s">
        <v>239</v>
      </c>
      <c r="P78" s="158">
        <v>2</v>
      </c>
      <c r="Q78" s="158">
        <v>1</v>
      </c>
      <c r="R78" s="158">
        <v>1</v>
      </c>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row>
    <row r="79" spans="5:48" ht="14" thickBot="1">
      <c r="E79" s="13"/>
      <c r="F79" s="13"/>
      <c r="G79" s="13"/>
      <c r="H79" s="159"/>
      <c r="I79" s="159"/>
      <c r="J79" s="159"/>
      <c r="K79" s="160"/>
      <c r="L79" s="160"/>
      <c r="M79" s="160"/>
      <c r="N79" s="160"/>
      <c r="O79" s="160"/>
      <c r="P79" s="160"/>
      <c r="Q79" s="160"/>
      <c r="R79" s="160"/>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row>
    <row r="80" spans="5:48" ht="14" thickTop="1">
      <c r="E80" s="13"/>
      <c r="F80" s="13"/>
      <c r="G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row>
    <row r="81" spans="5:48" ht="13">
      <c r="E81" s="13"/>
      <c r="F81" s="13"/>
      <c r="G81" s="13"/>
      <c r="I81" s="3"/>
      <c r="J81" s="3"/>
      <c r="K81" s="3" t="s">
        <v>245</v>
      </c>
      <c r="L81" s="161"/>
      <c r="M81" s="161"/>
      <c r="N81" s="161"/>
      <c r="O81" s="161"/>
      <c r="P81" s="161" t="s">
        <v>9</v>
      </c>
      <c r="Q81" s="161" t="s">
        <v>10</v>
      </c>
      <c r="R81" s="161" t="s">
        <v>11</v>
      </c>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row>
    <row r="82" spans="5:48" ht="13">
      <c r="E82" s="13"/>
      <c r="F82" s="13"/>
      <c r="G82" s="13"/>
      <c r="H82" s="3"/>
      <c r="I82" s="3"/>
      <c r="J82" s="3"/>
      <c r="K82" s="161"/>
      <c r="L82" s="161"/>
      <c r="M82" s="161"/>
      <c r="N82" s="161"/>
      <c r="O82" s="161" t="s">
        <v>242</v>
      </c>
      <c r="P82" s="161">
        <f>P54+P73+P77</f>
        <v>895</v>
      </c>
      <c r="Q82" s="161">
        <f t="shared" ref="P82:R83" si="2">Q54+Q73+Q77</f>
        <v>64</v>
      </c>
      <c r="R82" s="161">
        <f t="shared" si="2"/>
        <v>0</v>
      </c>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row>
    <row r="83" spans="5:48" ht="13">
      <c r="E83" s="13"/>
      <c r="F83" s="13"/>
      <c r="G83" s="13"/>
      <c r="H83" s="3"/>
      <c r="I83" s="3"/>
      <c r="J83" s="3"/>
      <c r="K83" s="161"/>
      <c r="L83" s="161"/>
      <c r="M83" s="161"/>
      <c r="N83" s="161"/>
      <c r="O83" s="161" t="s">
        <v>239</v>
      </c>
      <c r="P83" s="161">
        <f t="shared" si="2"/>
        <v>129</v>
      </c>
      <c r="Q83" s="161">
        <f t="shared" si="2"/>
        <v>65</v>
      </c>
      <c r="R83" s="161">
        <f t="shared" si="2"/>
        <v>65</v>
      </c>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row>
    <row r="84" spans="5:48" ht="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row>
    <row r="85" spans="5:48" ht="13">
      <c r="E85" s="13"/>
      <c r="F85" s="13"/>
      <c r="G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row>
    <row r="86" spans="5:48" ht="13">
      <c r="E86" s="13"/>
      <c r="F86" s="13"/>
      <c r="G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row>
    <row r="87" spans="5:48" ht="13">
      <c r="E87" s="13"/>
      <c r="F87" s="13"/>
      <c r="G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row>
    <row r="88" spans="5:48" ht="13">
      <c r="E88" s="13"/>
      <c r="F88" s="13"/>
      <c r="G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row>
    <row r="89" spans="5:48" ht="13">
      <c r="E89" s="13"/>
      <c r="F89" s="13"/>
      <c r="G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row>
    <row r="90" spans="5:48" ht="13">
      <c r="E90" s="13"/>
      <c r="F90" s="13"/>
      <c r="G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row>
    <row r="91" spans="5:48" ht="13">
      <c r="E91" s="13"/>
      <c r="F91" s="13"/>
      <c r="G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row>
    <row r="92" spans="5:48" ht="13">
      <c r="E92" s="13"/>
      <c r="F92" s="13"/>
      <c r="G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row>
    <row r="93" spans="5:48" ht="13">
      <c r="E93" s="13"/>
      <c r="F93" s="13"/>
      <c r="G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row>
    <row r="94" spans="5:48" ht="13">
      <c r="E94" s="13"/>
      <c r="F94" s="13"/>
      <c r="G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row>
    <row r="95" spans="5:48" ht="13">
      <c r="E95" s="13"/>
      <c r="F95" s="13"/>
      <c r="G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row>
    <row r="96" spans="5:48" ht="13">
      <c r="E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row>
    <row r="97" spans="3:48" ht="13">
      <c r="C97" s="99" t="s">
        <v>176</v>
      </c>
      <c r="E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row>
    <row r="98" spans="3:48" ht="13">
      <c r="C98" s="99" t="s">
        <v>208</v>
      </c>
      <c r="E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row>
    <row r="99" spans="3:48" ht="13">
      <c r="C99" s="99" t="s">
        <v>177</v>
      </c>
      <c r="D99" s="99" t="s">
        <v>424</v>
      </c>
      <c r="E99" s="13"/>
      <c r="J99" s="99" t="s">
        <v>417</v>
      </c>
      <c r="K99">
        <f>2^16</f>
        <v>65536</v>
      </c>
      <c r="L99" s="99" t="s">
        <v>418</v>
      </c>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row>
    <row r="100" spans="3:48" ht="13">
      <c r="D100" s="99" t="s">
        <v>425</v>
      </c>
      <c r="E100" s="13"/>
      <c r="J100" s="99" t="s">
        <v>415</v>
      </c>
      <c r="K100" s="99" t="s">
        <v>416</v>
      </c>
      <c r="N100">
        <f>HEX2DEC(J100)</f>
        <v>2880154536</v>
      </c>
      <c r="O100">
        <f>ROUNDDOWN(N100/64,0)</f>
        <v>45002414</v>
      </c>
      <c r="Q100">
        <f>ROUNDDOWN(O100*2^-16,0)</f>
        <v>686</v>
      </c>
      <c r="R100">
        <f>O100-Q100*2^16</f>
        <v>44718</v>
      </c>
      <c r="S100" s="99" t="s">
        <v>423</v>
      </c>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row>
    <row r="101" spans="3:48" ht="13">
      <c r="D101" s="99" t="s">
        <v>426</v>
      </c>
      <c r="E101" s="13"/>
      <c r="N101" s="284"/>
      <c r="R101">
        <f>R100+63</f>
        <v>44781</v>
      </c>
      <c r="S101" s="99" t="s">
        <v>420</v>
      </c>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row>
    <row r="102" spans="3:48" ht="13">
      <c r="C102" s="99"/>
      <c r="D102" s="99" t="s">
        <v>427</v>
      </c>
      <c r="E102" s="13"/>
      <c r="N102" s="117"/>
      <c r="R102">
        <f>R101+1</f>
        <v>44782</v>
      </c>
      <c r="S102" s="99" t="s">
        <v>421</v>
      </c>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row>
    <row r="103" spans="3:48" ht="13">
      <c r="D103" s="99" t="s">
        <v>433</v>
      </c>
      <c r="E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row>
    <row r="104" spans="3:48" ht="13">
      <c r="D104" s="99" t="s">
        <v>434</v>
      </c>
      <c r="E104" s="13"/>
      <c r="F104" s="13"/>
      <c r="G104" s="13"/>
      <c r="H104" s="13"/>
      <c r="I104" s="13"/>
      <c r="J104" s="99" t="s">
        <v>422</v>
      </c>
      <c r="K104" s="99" t="s">
        <v>416</v>
      </c>
      <c r="N104">
        <f>HEX2DEC(J104)</f>
        <v>2880158632</v>
      </c>
      <c r="O104">
        <f>ROUNDDOWN(N104/64,0)</f>
        <v>45002478</v>
      </c>
      <c r="Q104">
        <f>ROUNDDOWN(O104*2^-16,0)</f>
        <v>686</v>
      </c>
      <c r="R104">
        <f>O104-Q104*2^16</f>
        <v>44782</v>
      </c>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row>
    <row r="105" spans="3:48" ht="13">
      <c r="E105" s="13"/>
      <c r="N105" s="284"/>
      <c r="R105">
        <f>R104-63</f>
        <v>44719</v>
      </c>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row>
    <row r="106" spans="3:48" ht="13">
      <c r="C106" s="99" t="s">
        <v>178</v>
      </c>
      <c r="D106" s="99" t="s">
        <v>428</v>
      </c>
      <c r="E106" s="13"/>
      <c r="N106" s="117"/>
      <c r="R106">
        <f>R105-1</f>
        <v>44718</v>
      </c>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row>
    <row r="107" spans="3:48" ht="13">
      <c r="D107" s="99" t="s">
        <v>431</v>
      </c>
      <c r="E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row>
    <row r="108" spans="3:48" ht="13">
      <c r="D108" s="99" t="s">
        <v>429</v>
      </c>
      <c r="E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row>
    <row r="109" spans="3:48" ht="13">
      <c r="D109" s="99" t="s">
        <v>430</v>
      </c>
      <c r="E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row>
    <row r="110" spans="3:48" ht="13">
      <c r="E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row>
    <row r="111" spans="3:48" ht="13">
      <c r="D111" s="99" t="s">
        <v>432</v>
      </c>
      <c r="E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row>
    <row r="112" spans="3:48" ht="13">
      <c r="D112" s="99" t="s">
        <v>435</v>
      </c>
      <c r="E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row>
    <row r="113" spans="3:48" ht="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row>
    <row r="114" spans="3:48" ht="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row>
    <row r="115" spans="3:48" ht="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row>
    <row r="116" spans="3:48" ht="13">
      <c r="C116" s="99" t="s">
        <v>179</v>
      </c>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row>
    <row r="117" spans="3:48" ht="13">
      <c r="C117" s="99" t="s">
        <v>180</v>
      </c>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row>
    <row r="118" spans="3:48" ht="13">
      <c r="C118" s="99" t="s">
        <v>181</v>
      </c>
      <c r="D118" s="99" t="s">
        <v>9</v>
      </c>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row>
    <row r="119" spans="3:48" ht="13">
      <c r="C119" s="99" t="s">
        <v>209</v>
      </c>
      <c r="D119" s="99" t="s">
        <v>438</v>
      </c>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row>
    <row r="120" spans="3:48" ht="13">
      <c r="C120" s="99" t="s">
        <v>210</v>
      </c>
      <c r="D120" s="99" t="s">
        <v>436</v>
      </c>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row>
    <row r="121" spans="3:48" ht="13">
      <c r="C121" s="99" t="s">
        <v>211</v>
      </c>
      <c r="D121" s="99" t="s">
        <v>437</v>
      </c>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row>
    <row r="122" spans="3:48" ht="13">
      <c r="D122" s="99" t="s">
        <v>439</v>
      </c>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row>
    <row r="123" spans="3:48" ht="13">
      <c r="D123" s="99" t="s">
        <v>440</v>
      </c>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row>
    <row r="124" spans="3:48" ht="13">
      <c r="D124" s="99" t="s">
        <v>441</v>
      </c>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row>
    <row r="125" spans="3:48" ht="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row>
    <row r="126" spans="3:48" ht="13">
      <c r="D126" s="99" t="s">
        <v>442</v>
      </c>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row>
    <row r="127" spans="3:48" ht="13">
      <c r="D127" s="99" t="s">
        <v>443</v>
      </c>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row>
    <row r="128" spans="3:48" ht="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row>
    <row r="129" spans="5:48" ht="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row>
    <row r="130" spans="5:48" ht="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row>
    <row r="131" spans="5:48" ht="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row>
    <row r="132" spans="5:48" ht="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row>
    <row r="133" spans="5:48" ht="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row>
    <row r="134" spans="5:48" ht="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row>
    <row r="135" spans="5:48" ht="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row>
    <row r="136" spans="5:48" ht="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row>
    <row r="137" spans="5:48" ht="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row>
    <row r="138" spans="5:48" ht="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row>
    <row r="139" spans="5:48" ht="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row>
    <row r="140" spans="5:48" ht="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row>
    <row r="141" spans="5:48" ht="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row>
    <row r="142" spans="5:48" ht="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row>
    <row r="143" spans="5:48" ht="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row>
    <row r="144" spans="5:48" ht="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row>
    <row r="145" spans="5:48" ht="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row>
    <row r="146" spans="5:48" ht="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row>
    <row r="147" spans="5:48" ht="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row>
    <row r="148" spans="5:48" ht="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row>
    <row r="149" spans="5:48" ht="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row>
    <row r="150" spans="5:48" ht="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row>
    <row r="151" spans="5:48" ht="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row>
    <row r="152" spans="5:48" ht="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row>
    <row r="153" spans="5:48" ht="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row>
    <row r="154" spans="5:48" ht="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row>
    <row r="155" spans="5:48" ht="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row>
    <row r="156" spans="5:48" ht="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row>
    <row r="157" spans="5:48" ht="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row>
    <row r="158" spans="5:48" ht="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row>
    <row r="159" spans="5:48" ht="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row>
    <row r="160" spans="5:48" ht="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row>
    <row r="161" spans="5:48" ht="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row>
    <row r="162" spans="5:48" ht="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row>
    <row r="163" spans="5:48" ht="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row>
    <row r="164" spans="5:48" ht="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row>
    <row r="165" spans="5:48" ht="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row>
    <row r="166" spans="5:48" ht="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row>
    <row r="167" spans="5:48" ht="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row>
    <row r="168" spans="5:48" ht="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row>
    <row r="169" spans="5:48" ht="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row>
    <row r="170" spans="5:48" ht="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row>
    <row r="171" spans="5:48" ht="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row>
    <row r="172" spans="5:48" ht="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row>
    <row r="173" spans="5:48" ht="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row>
    <row r="174" spans="5:48" ht="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row>
    <row r="175" spans="5:48" ht="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row>
    <row r="176" spans="5:48" ht="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row>
    <row r="177" spans="5:48" ht="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row>
    <row r="178" spans="5:48" ht="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row>
    <row r="179" spans="5:48" ht="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row>
    <row r="180" spans="5:48" ht="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row>
    <row r="181" spans="5:48" ht="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row>
    <row r="182" spans="5:48" ht="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row>
    <row r="183" spans="5:48" ht="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row>
    <row r="184" spans="5:48" ht="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row>
    <row r="185" spans="5:48" ht="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row>
    <row r="186" spans="5:48" ht="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row>
    <row r="187" spans="5:48" ht="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row>
    <row r="188" spans="5:48" ht="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row>
    <row r="189" spans="5:48" ht="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row>
    <row r="190" spans="5:48" ht="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row>
    <row r="191" spans="5:48" ht="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row>
    <row r="192" spans="5:48" ht="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row>
    <row r="193" spans="5:48" ht="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row>
    <row r="194" spans="5:48" ht="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row>
    <row r="195" spans="5:48" ht="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row>
    <row r="196" spans="5:48" ht="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row>
    <row r="197" spans="5:48" ht="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row>
    <row r="198" spans="5:48" ht="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row>
    <row r="199" spans="5:48" ht="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row>
    <row r="200" spans="5:48" ht="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row>
    <row r="201" spans="5:48" ht="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row>
    <row r="202" spans="5:48" ht="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row>
    <row r="203" spans="5:48" ht="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row>
    <row r="204" spans="5:48" ht="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row>
    <row r="205" spans="5:48" ht="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row>
    <row r="206" spans="5:48" ht="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row>
    <row r="207" spans="5:48" ht="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row>
    <row r="208" spans="5:48" ht="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row>
    <row r="209" spans="5:48" ht="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row>
    <row r="210" spans="5:48" ht="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row>
    <row r="211" spans="5:48" ht="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row>
    <row r="212" spans="5:48" ht="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row>
    <row r="213" spans="5:48" ht="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row>
    <row r="214" spans="5:48" ht="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row>
    <row r="215" spans="5:48" ht="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row>
    <row r="216" spans="5:48" ht="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row>
    <row r="217" spans="5:48" ht="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row>
    <row r="218" spans="5:48" ht="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row>
    <row r="219" spans="5:48" ht="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row>
    <row r="220" spans="5:48" ht="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row>
    <row r="221" spans="5:48" ht="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row>
    <row r="222" spans="5:48" ht="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row>
    <row r="223" spans="5:48" ht="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row>
    <row r="224" spans="5:48" ht="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row>
    <row r="225" spans="5:48" ht="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row>
    <row r="226" spans="5:48" ht="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row>
    <row r="227" spans="5:48" ht="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row>
    <row r="228" spans="5:48" ht="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row>
    <row r="229" spans="5:48" ht="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row>
    <row r="230" spans="5:48" ht="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row>
    <row r="231" spans="5:48" ht="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row>
    <row r="232" spans="5:48" ht="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row>
    <row r="233" spans="5:48" ht="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row>
    <row r="234" spans="5:48" ht="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row>
    <row r="235" spans="5:48" ht="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row>
    <row r="236" spans="5:48" ht="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row>
    <row r="237" spans="5:48" ht="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row>
    <row r="238" spans="5:48" ht="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row>
    <row r="239" spans="5:48" ht="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row>
    <row r="240" spans="5:48" ht="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row>
    <row r="241" spans="5:48" ht="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row>
    <row r="242" spans="5:48" ht="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row>
    <row r="243" spans="5:48" ht="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row>
    <row r="244" spans="5:48" ht="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row>
    <row r="245" spans="5:48" ht="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row>
    <row r="246" spans="5:48" ht="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row>
    <row r="247" spans="5:48" ht="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row>
    <row r="248" spans="5:48" ht="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row>
    <row r="249" spans="5:48" ht="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row>
    <row r="250" spans="5:48" ht="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row>
    <row r="251" spans="5:48" ht="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row>
    <row r="252" spans="5:48" ht="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row>
    <row r="253" spans="5:48" ht="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row>
    <row r="254" spans="5:48" ht="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row>
    <row r="255" spans="5:48" ht="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row>
    <row r="256" spans="5:48" ht="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row>
    <row r="257" spans="5:48" ht="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row>
    <row r="258" spans="5:48" ht="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row>
    <row r="259" spans="5:48" ht="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row>
    <row r="260" spans="5:48" ht="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row>
    <row r="261" spans="5:48" ht="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row>
    <row r="262" spans="5:48" ht="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row>
    <row r="263" spans="5:48" ht="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row>
    <row r="264" spans="5:48" ht="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row>
    <row r="265" spans="5:48" ht="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row>
    <row r="266" spans="5:48" ht="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row>
    <row r="267" spans="5:48" ht="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row>
    <row r="268" spans="5:48" ht="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row>
    <row r="269" spans="5:48" ht="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row>
    <row r="270" spans="5:48" ht="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row>
    <row r="271" spans="5:48" ht="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row>
    <row r="272" spans="5:48" ht="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row>
    <row r="273" spans="5:48" ht="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row>
    <row r="274" spans="5:48" ht="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row>
    <row r="275" spans="5:48" ht="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row>
    <row r="276" spans="5:48" ht="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row>
    <row r="277" spans="5:48" ht="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row>
    <row r="278" spans="5:48" ht="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row>
    <row r="279" spans="5:48" ht="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row>
    <row r="280" spans="5:48" ht="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row>
    <row r="281" spans="5:48" ht="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row>
    <row r="282" spans="5:48" ht="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row>
    <row r="283" spans="5:48" ht="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row>
    <row r="284" spans="5:48" ht="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row>
    <row r="285" spans="5:48" ht="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row>
    <row r="286" spans="5:48" ht="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row>
    <row r="287" spans="5:48" ht="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row>
    <row r="288" spans="5:48" ht="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row>
    <row r="289" spans="5:48" ht="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row>
    <row r="290" spans="5:48" ht="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row>
    <row r="291" spans="5:48" ht="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row>
    <row r="292" spans="5:48" ht="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row>
    <row r="293" spans="5:48" ht="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row>
    <row r="294" spans="5:48" ht="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row>
    <row r="295" spans="5:48" ht="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row>
    <row r="296" spans="5:48" ht="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row>
    <row r="297" spans="5:48" ht="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row>
    <row r="298" spans="5:48" ht="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row>
    <row r="299" spans="5:48" ht="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row>
    <row r="300" spans="5:48" ht="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row>
    <row r="301" spans="5:48" ht="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row>
    <row r="302" spans="5:48" ht="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row>
    <row r="303" spans="5:48" ht="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row>
    <row r="304" spans="5:48" ht="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row>
    <row r="305" spans="5:48" ht="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row>
    <row r="306" spans="5:48" ht="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row>
    <row r="307" spans="5:48" ht="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row>
    <row r="308" spans="5:48" ht="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row>
    <row r="309" spans="5:48" ht="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row>
    <row r="310" spans="5:48" ht="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row>
    <row r="311" spans="5:48" ht="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row>
    <row r="312" spans="5:48" ht="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row>
    <row r="313" spans="5:48" ht="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row>
    <row r="314" spans="5:48" ht="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row>
    <row r="315" spans="5:48" ht="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row>
    <row r="316" spans="5:48" ht="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row>
    <row r="317" spans="5:48" ht="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row>
    <row r="318" spans="5:48" ht="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row>
    <row r="319" spans="5:48" ht="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row>
    <row r="320" spans="5:48" ht="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row>
    <row r="321" spans="5:48" ht="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row>
    <row r="322" spans="5:48" ht="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row>
    <row r="323" spans="5:48" ht="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row>
    <row r="324" spans="5:48" ht="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row>
    <row r="325" spans="5:48" ht="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row>
    <row r="326" spans="5:48" ht="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row>
    <row r="327" spans="5:48" ht="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row>
    <row r="328" spans="5:48" ht="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row>
    <row r="329" spans="5:48" ht="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row>
    <row r="330" spans="5:48" ht="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row>
    <row r="331" spans="5:48" ht="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row>
    <row r="332" spans="5:48" ht="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row>
    <row r="333" spans="5:48" ht="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row>
    <row r="334" spans="5:48" ht="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row>
    <row r="335" spans="5:48" ht="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row>
    <row r="336" spans="5:48" ht="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row>
    <row r="337" spans="5:48" ht="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row>
    <row r="338" spans="5:48" ht="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row>
    <row r="339" spans="5:48" ht="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row>
    <row r="340" spans="5:48" ht="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row>
    <row r="341" spans="5:48" ht="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row>
    <row r="342" spans="5:48" ht="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row>
    <row r="343" spans="5:48" ht="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row>
    <row r="344" spans="5:48" ht="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row>
    <row r="345" spans="5:48" ht="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row>
    <row r="346" spans="5:48" ht="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row>
    <row r="347" spans="5:48" ht="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row>
    <row r="348" spans="5:48" ht="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row>
    <row r="349" spans="5:48" ht="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row>
    <row r="350" spans="5:48" ht="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row>
    <row r="351" spans="5:48" ht="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row>
    <row r="352" spans="5:48" ht="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row>
    <row r="353" spans="5:48" ht="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row>
    <row r="354" spans="5:48" ht="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row>
    <row r="355" spans="5:48" ht="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row>
    <row r="356" spans="5:48" ht="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row>
    <row r="357" spans="5:48" ht="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row>
    <row r="358" spans="5:48" ht="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row>
    <row r="359" spans="5:48" ht="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row>
    <row r="360" spans="5:48" ht="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row>
    <row r="361" spans="5:48" ht="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row>
    <row r="362" spans="5:48" ht="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row>
    <row r="363" spans="5:48" ht="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row>
    <row r="364" spans="5:48" ht="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row>
    <row r="365" spans="5:48" ht="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row>
    <row r="366" spans="5:48" ht="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row>
    <row r="367" spans="5:48" ht="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row>
    <row r="368" spans="5:48" ht="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row>
    <row r="369" spans="5:48" ht="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row>
    <row r="370" spans="5:48" ht="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row>
    <row r="371" spans="5:48" ht="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row>
    <row r="372" spans="5:48" ht="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row>
    <row r="373" spans="5:48" ht="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row>
    <row r="374" spans="5:48" ht="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row>
    <row r="375" spans="5:48" ht="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row>
    <row r="376" spans="5:48" ht="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row>
    <row r="377" spans="5:48" ht="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row>
    <row r="378" spans="5:48" ht="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row>
    <row r="379" spans="5:48" ht="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row>
    <row r="380" spans="5:48" ht="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row>
    <row r="381" spans="5:48" ht="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row>
    <row r="382" spans="5:48" ht="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row>
    <row r="383" spans="5:48" ht="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row>
    <row r="384" spans="5:48" ht="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row>
    <row r="385" spans="5:48" ht="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row>
    <row r="386" spans="5:48" ht="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row>
    <row r="387" spans="5:48" ht="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row>
    <row r="388" spans="5:48" ht="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row>
    <row r="389" spans="5:48" ht="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row>
    <row r="390" spans="5:48" ht="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row>
    <row r="391" spans="5:48" ht="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row>
    <row r="392" spans="5:48" ht="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row>
    <row r="393" spans="5:48" ht="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row>
    <row r="394" spans="5:48" ht="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row>
    <row r="395" spans="5:48" ht="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row>
    <row r="396" spans="5:48" ht="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row>
    <row r="397" spans="5:48" ht="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row>
    <row r="398" spans="5:48" ht="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row>
    <row r="399" spans="5:48" ht="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row>
    <row r="400" spans="5:48" ht="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row>
    <row r="401" spans="5:48" ht="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row>
    <row r="402" spans="5:48" ht="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row>
    <row r="403" spans="5:48" ht="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row>
    <row r="404" spans="5:48" ht="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row>
    <row r="405" spans="5:48" ht="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row>
    <row r="406" spans="5:48" ht="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row>
    <row r="407" spans="5:48" ht="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row>
    <row r="408" spans="5:48" ht="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row>
    <row r="409" spans="5:48" ht="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row>
    <row r="410" spans="5:48" ht="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row>
    <row r="411" spans="5:48" ht="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row>
    <row r="412" spans="5:48" ht="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row>
    <row r="413" spans="5:48" ht="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row>
    <row r="414" spans="5:48" ht="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row>
    <row r="415" spans="5:48" ht="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row>
    <row r="416" spans="5:48" ht="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row>
    <row r="417" spans="5:48" ht="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row>
    <row r="418" spans="5:48" ht="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row>
    <row r="419" spans="5:48" ht="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row>
    <row r="420" spans="5:48" ht="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row>
    <row r="421" spans="5:48" ht="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row>
    <row r="422" spans="5:48" ht="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row>
    <row r="423" spans="5:48" ht="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row>
    <row r="424" spans="5:48" ht="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row>
    <row r="425" spans="5:48" ht="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row>
    <row r="426" spans="5:48" ht="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row>
    <row r="427" spans="5:48" ht="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row>
    <row r="428" spans="5:48" ht="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row>
    <row r="429" spans="5:48" ht="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row>
    <row r="430" spans="5:48" ht="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row>
    <row r="431" spans="5:48" ht="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row>
    <row r="432" spans="5:48" ht="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row>
    <row r="433" spans="5:48" ht="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row>
    <row r="434" spans="5:48" ht="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row>
    <row r="435" spans="5:48" ht="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row>
    <row r="436" spans="5:48" ht="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row>
    <row r="437" spans="5:48" ht="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row>
    <row r="438" spans="5:48" ht="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row>
    <row r="439" spans="5:48" ht="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row>
    <row r="440" spans="5:48" ht="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row>
    <row r="441" spans="5:48" ht="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row>
    <row r="442" spans="5:48" ht="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row>
    <row r="443" spans="5:48" ht="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row>
    <row r="444" spans="5:48" ht="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row>
    <row r="445" spans="5:48" ht="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row>
    <row r="446" spans="5:48" ht="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row>
    <row r="447" spans="5:48" ht="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row>
    <row r="448" spans="5:48" ht="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row>
    <row r="449" spans="5:48" ht="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row>
    <row r="450" spans="5:48" ht="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row>
    <row r="451" spans="5:48" ht="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row>
    <row r="452" spans="5:48" ht="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row>
    <row r="453" spans="5:48" ht="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row>
    <row r="454" spans="5:48" ht="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row>
    <row r="455" spans="5:48" ht="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row>
    <row r="456" spans="5:48" ht="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row>
    <row r="457" spans="5:48" ht="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row>
    <row r="458" spans="5:48" ht="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row>
    <row r="459" spans="5:48" ht="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row>
    <row r="460" spans="5:48" ht="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row>
    <row r="461" spans="5:48" ht="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row>
    <row r="462" spans="5:48" ht="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row>
    <row r="463" spans="5:48" ht="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row>
    <row r="464" spans="5:48" ht="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row>
    <row r="465" spans="5:48" ht="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row>
    <row r="466" spans="5:48" ht="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row>
    <row r="467" spans="5:48" ht="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row>
    <row r="468" spans="5:48" ht="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row>
    <row r="469" spans="5:48" ht="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row>
    <row r="470" spans="5:48" ht="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row>
    <row r="471" spans="5:48" ht="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row>
    <row r="472" spans="5:48" ht="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row>
    <row r="473" spans="5:48" ht="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row>
    <row r="474" spans="5:48" ht="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row>
    <row r="475" spans="5:48" ht="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row>
    <row r="476" spans="5:48" ht="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row>
    <row r="477" spans="5:48" ht="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row>
    <row r="478" spans="5:48" ht="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row>
    <row r="479" spans="5:48" ht="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row>
    <row r="480" spans="5:48" ht="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row>
    <row r="481" spans="5:48" ht="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row>
    <row r="482" spans="5:48" ht="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row>
    <row r="483" spans="5:48" ht="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row>
    <row r="484" spans="5:48" ht="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row>
    <row r="485" spans="5:48" ht="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row>
    <row r="486" spans="5:48" ht="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row>
    <row r="487" spans="5:48" ht="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row>
    <row r="488" spans="5:48" ht="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row>
    <row r="489" spans="5:48" ht="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row>
    <row r="490" spans="5:48" ht="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row>
    <row r="491" spans="5:48" ht="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row>
    <row r="492" spans="5:48" ht="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row>
    <row r="493" spans="5:48" ht="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row>
    <row r="494" spans="5:48" ht="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row>
    <row r="495" spans="5:48" ht="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row>
    <row r="496" spans="5:48" ht="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row>
    <row r="497" spans="5:48" ht="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row>
    <row r="498" spans="5:48" ht="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row>
    <row r="499" spans="5:48" ht="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row>
    <row r="500" spans="5:48" ht="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row>
    <row r="501" spans="5:48" ht="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row>
    <row r="502" spans="5:48" ht="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row>
    <row r="503" spans="5:48" ht="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row>
    <row r="504" spans="5:48" ht="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row>
    <row r="505" spans="5:48" ht="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row>
    <row r="506" spans="5:48" ht="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row>
    <row r="507" spans="5:48" ht="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row>
    <row r="508" spans="5:48" ht="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row>
    <row r="509" spans="5:48" ht="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row>
    <row r="510" spans="5:48" ht="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row>
    <row r="511" spans="5:48" ht="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row>
    <row r="512" spans="5:48" ht="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row>
    <row r="513" spans="5:48" ht="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row>
    <row r="514" spans="5:48" ht="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row>
    <row r="515" spans="5:48" ht="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row>
    <row r="516" spans="5:48" ht="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row>
    <row r="517" spans="5:48" ht="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row>
    <row r="518" spans="5:48" ht="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row>
    <row r="519" spans="5:48" ht="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row>
    <row r="520" spans="5:48" ht="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row>
    <row r="521" spans="5:48" ht="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row>
    <row r="522" spans="5:48" ht="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row>
    <row r="523" spans="5:48" ht="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row>
    <row r="524" spans="5:48" ht="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row>
    <row r="525" spans="5:48" ht="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row>
    <row r="526" spans="5:48" ht="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row>
    <row r="527" spans="5:48" ht="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row>
    <row r="528" spans="5:48" ht="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row>
    <row r="529" spans="5:48" ht="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row>
    <row r="530" spans="5:48" ht="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row>
    <row r="531" spans="5:48" ht="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row>
    <row r="532" spans="5:48" ht="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row>
    <row r="533" spans="5:48" ht="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row>
    <row r="534" spans="5:48" ht="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row>
    <row r="535" spans="5:48" ht="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row>
    <row r="536" spans="5:48" ht="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row>
    <row r="537" spans="5:48" ht="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row>
    <row r="538" spans="5:48" ht="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row>
    <row r="539" spans="5:48" ht="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row>
    <row r="540" spans="5:48" ht="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row>
    <row r="541" spans="5:48" ht="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row>
    <row r="542" spans="5:48" ht="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row>
    <row r="543" spans="5:48" ht="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row>
    <row r="544" spans="5:48" ht="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row>
    <row r="545" spans="5:48" ht="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row>
    <row r="546" spans="5:48" ht="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row>
    <row r="547" spans="5:48" ht="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row>
    <row r="548" spans="5:48" ht="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row>
    <row r="549" spans="5:48" ht="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row>
    <row r="550" spans="5:48" ht="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row>
    <row r="551" spans="5:48" ht="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row>
    <row r="552" spans="5:48" ht="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row>
    <row r="553" spans="5:48" ht="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row>
    <row r="554" spans="5:48" ht="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row>
    <row r="555" spans="5:48" ht="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row>
    <row r="556" spans="5:48" ht="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row>
    <row r="557" spans="5:48" ht="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row>
    <row r="558" spans="5:48" ht="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row>
    <row r="559" spans="5:48" ht="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row>
    <row r="560" spans="5:48" ht="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row>
    <row r="561" spans="5:48" ht="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row>
    <row r="562" spans="5:48" ht="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row>
    <row r="563" spans="5:48" ht="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row>
    <row r="564" spans="5:48" ht="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row>
    <row r="565" spans="5:48" ht="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row>
    <row r="566" spans="5:48" ht="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row>
    <row r="567" spans="5:48" ht="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row>
    <row r="568" spans="5:48" ht="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row>
    <row r="569" spans="5:48" ht="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row>
    <row r="570" spans="5:48" ht="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row>
    <row r="571" spans="5:48" ht="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row>
    <row r="572" spans="5:48" ht="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row>
    <row r="573" spans="5:48" ht="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row>
    <row r="574" spans="5:48" ht="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row>
    <row r="575" spans="5:48" ht="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row>
    <row r="576" spans="5:48" ht="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row>
    <row r="577" spans="5:48" ht="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row>
    <row r="578" spans="5:48" ht="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row>
    <row r="579" spans="5:48" ht="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row>
    <row r="580" spans="5:48" ht="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row>
    <row r="581" spans="5:48" ht="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row>
    <row r="582" spans="5:48" ht="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row>
    <row r="583" spans="5:48" ht="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row>
    <row r="584" spans="5:48" ht="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row>
    <row r="585" spans="5:48" ht="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row>
    <row r="586" spans="5:48" ht="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row>
    <row r="587" spans="5:48" ht="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row>
    <row r="588" spans="5:48" ht="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row>
    <row r="589" spans="5:48" ht="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row>
    <row r="590" spans="5:48" ht="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row>
    <row r="591" spans="5:48" ht="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row>
    <row r="592" spans="5:48" ht="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row>
    <row r="593" spans="5:48" ht="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row>
    <row r="594" spans="5:48" ht="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row>
    <row r="595" spans="5:48" ht="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row>
    <row r="596" spans="5:48" ht="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row>
    <row r="597" spans="5:48" ht="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row>
    <row r="598" spans="5:48" ht="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row>
    <row r="599" spans="5:48" ht="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row>
    <row r="600" spans="5:48" ht="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row>
    <row r="601" spans="5:48" ht="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row>
    <row r="602" spans="5:48" ht="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row>
    <row r="603" spans="5:48" ht="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row>
    <row r="604" spans="5:48" ht="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row>
    <row r="605" spans="5:48" ht="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row>
    <row r="606" spans="5:48" ht="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row>
    <row r="607" spans="5:48" ht="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row>
    <row r="608" spans="5:48" ht="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row>
    <row r="609" spans="5:48" ht="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row>
    <row r="610" spans="5:48" ht="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row>
    <row r="611" spans="5:48" ht="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row>
    <row r="612" spans="5:48" ht="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row>
    <row r="613" spans="5:48" ht="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row>
    <row r="614" spans="5:48" ht="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row>
    <row r="615" spans="5:48" ht="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row>
    <row r="616" spans="5:48" ht="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row>
    <row r="617" spans="5:48" ht="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row>
    <row r="618" spans="5:48" ht="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row>
    <row r="619" spans="5:48" ht="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row>
    <row r="620" spans="5:48" ht="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row>
    <row r="621" spans="5:48" ht="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row>
    <row r="622" spans="5:48" ht="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row>
    <row r="623" spans="5:48" ht="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row>
    <row r="624" spans="5:48" ht="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row>
    <row r="625" spans="5:48" ht="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row>
    <row r="626" spans="5:48" ht="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row>
    <row r="627" spans="5:48" ht="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row>
    <row r="628" spans="5:48" ht="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row>
    <row r="629" spans="5:48" ht="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row>
    <row r="630" spans="5:48" ht="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row>
    <row r="631" spans="5:48" ht="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row>
    <row r="632" spans="5:48" ht="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row>
    <row r="633" spans="5:48" ht="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row>
    <row r="634" spans="5:48" ht="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row>
    <row r="635" spans="5:48" ht="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row>
    <row r="636" spans="5:48" ht="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row>
    <row r="637" spans="5:48" ht="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row>
    <row r="638" spans="5:48" ht="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row>
    <row r="639" spans="5:48" ht="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row>
    <row r="640" spans="5:48" ht="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row>
    <row r="641" spans="5:48" ht="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row>
    <row r="642" spans="5:48" ht="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row>
    <row r="643" spans="5:48" ht="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row>
    <row r="644" spans="5:48" ht="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row>
    <row r="645" spans="5:48" ht="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row>
    <row r="646" spans="5:48" ht="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row>
    <row r="647" spans="5:48" ht="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row>
    <row r="648" spans="5:48" ht="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row>
    <row r="649" spans="5:48" ht="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row>
    <row r="650" spans="5:48" ht="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row>
    <row r="651" spans="5:48" ht="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row>
    <row r="652" spans="5:48" ht="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row>
    <row r="653" spans="5:48" ht="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row>
    <row r="654" spans="5:48" ht="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row>
    <row r="655" spans="5:48" ht="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row>
    <row r="656" spans="5:48" ht="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row>
    <row r="657" spans="5:48" ht="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row>
    <row r="658" spans="5:48" ht="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row>
    <row r="659" spans="5:48" ht="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row>
    <row r="660" spans="5:48" ht="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row>
    <row r="661" spans="5:48" ht="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row>
    <row r="662" spans="5:48" ht="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row>
    <row r="663" spans="5:48" ht="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row>
    <row r="664" spans="5:48" ht="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row>
    <row r="665" spans="5:48" ht="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row>
    <row r="666" spans="5:48" ht="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row>
    <row r="667" spans="5:48" ht="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row>
    <row r="668" spans="5:48" ht="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row>
    <row r="669" spans="5:48" ht="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row>
    <row r="670" spans="5:48" ht="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row>
    <row r="671" spans="5:48" ht="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row>
    <row r="672" spans="5:48" ht="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row>
    <row r="673" spans="5:48" ht="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row>
    <row r="674" spans="5:48" ht="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row>
    <row r="675" spans="5:48" ht="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row>
    <row r="676" spans="5:48" ht="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row>
    <row r="677" spans="5:48" ht="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row>
    <row r="678" spans="5:48" ht="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row>
    <row r="679" spans="5:48" ht="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row>
    <row r="680" spans="5:48" ht="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row>
    <row r="681" spans="5:48" ht="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row>
    <row r="682" spans="5:48" ht="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row>
    <row r="683" spans="5:48" ht="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row>
    <row r="684" spans="5:48" ht="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row>
    <row r="685" spans="5:48" ht="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row>
    <row r="686" spans="5:48" ht="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row>
    <row r="687" spans="5:48" ht="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row>
    <row r="688" spans="5:48" ht="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row>
    <row r="689" spans="5:48" ht="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row>
    <row r="690" spans="5:48" ht="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row>
    <row r="691" spans="5:48" ht="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row>
    <row r="692" spans="5:48" ht="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row>
    <row r="693" spans="5:48" ht="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row>
    <row r="694" spans="5:48" ht="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row>
    <row r="695" spans="5:48" ht="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row>
    <row r="696" spans="5:48" ht="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row>
    <row r="697" spans="5:48" ht="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row>
    <row r="698" spans="5:48" ht="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row>
    <row r="699" spans="5:48" ht="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row>
    <row r="700" spans="5:48" ht="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row>
    <row r="701" spans="5:48" ht="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row>
    <row r="702" spans="5:48" ht="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row>
    <row r="703" spans="5:48" ht="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row>
    <row r="704" spans="5:48" ht="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row>
    <row r="705" spans="5:48" ht="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row>
    <row r="706" spans="5:48" ht="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row>
    <row r="707" spans="5:48" ht="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row>
    <row r="708" spans="5:48" ht="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row>
    <row r="709" spans="5:48" ht="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row>
    <row r="710" spans="5:48" ht="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row>
    <row r="711" spans="5:48" ht="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row>
    <row r="712" spans="5:48" ht="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row>
    <row r="713" spans="5:48" ht="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row>
    <row r="714" spans="5:48" ht="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row>
    <row r="715" spans="5:48" ht="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row>
    <row r="716" spans="5:48" ht="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row>
    <row r="717" spans="5:48" ht="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row>
    <row r="718" spans="5:48" ht="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row>
    <row r="719" spans="5:48" ht="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row>
    <row r="720" spans="5:48" ht="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row>
    <row r="721" spans="5:48" ht="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row>
    <row r="722" spans="5:48" ht="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row>
    <row r="723" spans="5:48" ht="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row>
    <row r="724" spans="5:48" ht="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row>
    <row r="725" spans="5:48" ht="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row>
    <row r="726" spans="5:48" ht="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row>
    <row r="727" spans="5:48" ht="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row>
    <row r="728" spans="5:48" ht="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row>
    <row r="729" spans="5:48" ht="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row>
    <row r="730" spans="5:48" ht="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row>
    <row r="731" spans="5:48" ht="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row>
    <row r="732" spans="5:48" ht="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row>
    <row r="733" spans="5:48" ht="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row>
    <row r="734" spans="5:48" ht="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row>
    <row r="735" spans="5:48" ht="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row>
    <row r="736" spans="5:48" ht="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row>
    <row r="737" spans="5:48" ht="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row>
    <row r="738" spans="5:48" ht="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row>
    <row r="739" spans="5:48" ht="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row>
    <row r="740" spans="5:48" ht="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row>
    <row r="741" spans="5:48" ht="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row>
    <row r="742" spans="5:48" ht="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row>
    <row r="743" spans="5:48" ht="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row>
    <row r="744" spans="5:48" ht="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row>
    <row r="745" spans="5:48" ht="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row>
    <row r="746" spans="5:48" ht="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row>
    <row r="747" spans="5:48" ht="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row>
    <row r="748" spans="5:48" ht="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row>
    <row r="749" spans="5:48" ht="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row>
    <row r="750" spans="5:48" ht="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row>
    <row r="751" spans="5:48" ht="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row>
    <row r="752" spans="5:48" ht="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row>
    <row r="753" spans="5:48" ht="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row>
    <row r="754" spans="5:48" ht="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row>
    <row r="755" spans="5:48" ht="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row>
    <row r="756" spans="5:48" ht="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row>
    <row r="757" spans="5:48" ht="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row>
    <row r="758" spans="5:48" ht="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row>
    <row r="759" spans="5:48" ht="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row>
    <row r="760" spans="5:48" ht="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row>
    <row r="761" spans="5:48" ht="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row>
    <row r="762" spans="5:48" ht="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row>
    <row r="763" spans="5:48" ht="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row>
    <row r="764" spans="5:48" ht="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row>
    <row r="765" spans="5:48" ht="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row>
    <row r="766" spans="5:48" ht="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row>
    <row r="767" spans="5:48" ht="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row>
    <row r="768" spans="5:48" ht="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row>
    <row r="769" spans="5:48" ht="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row>
    <row r="770" spans="5:48" ht="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row>
    <row r="771" spans="5:48" ht="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row>
    <row r="772" spans="5:48" ht="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row>
    <row r="773" spans="5:48" ht="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row>
    <row r="774" spans="5:48" ht="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row>
    <row r="775" spans="5:48" ht="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row>
    <row r="776" spans="5:48" ht="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row>
    <row r="777" spans="5:48" ht="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row>
    <row r="778" spans="5:48" ht="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row>
    <row r="779" spans="5:48" ht="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row>
    <row r="780" spans="5:48" ht="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row>
    <row r="781" spans="5:48" ht="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row>
    <row r="782" spans="5:48" ht="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row>
    <row r="783" spans="5:48" ht="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row>
    <row r="784" spans="5:48" ht="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row>
    <row r="785" spans="5:48" ht="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row>
    <row r="786" spans="5:48" ht="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row>
    <row r="787" spans="5:48" ht="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row>
    <row r="788" spans="5:48" ht="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row>
    <row r="789" spans="5:48" ht="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row>
    <row r="790" spans="5:48" ht="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row>
    <row r="791" spans="5:48" ht="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row>
    <row r="792" spans="5:48" ht="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row>
    <row r="793" spans="5:48" ht="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row>
    <row r="794" spans="5:48" ht="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row>
    <row r="795" spans="5:48" ht="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row>
    <row r="796" spans="5:48" ht="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row>
    <row r="797" spans="5:48" ht="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row>
    <row r="798" spans="5:48" ht="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row>
    <row r="799" spans="5:48" ht="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row>
    <row r="800" spans="5:48" ht="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row>
    <row r="801" spans="5:48" ht="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row>
    <row r="802" spans="5:48" ht="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row>
    <row r="803" spans="5:48" ht="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row>
    <row r="804" spans="5:48" ht="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row>
    <row r="805" spans="5:48" ht="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row>
    <row r="806" spans="5:48" ht="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row>
    <row r="807" spans="5:48" ht="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row>
    <row r="808" spans="5:48" ht="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row>
    <row r="809" spans="5:48" ht="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row>
    <row r="810" spans="5:48" ht="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row>
    <row r="811" spans="5:48" ht="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row>
    <row r="812" spans="5:48" ht="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row>
    <row r="813" spans="5:48" ht="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row>
    <row r="814" spans="5:48" ht="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row>
    <row r="815" spans="5:48" ht="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row>
    <row r="816" spans="5:48" ht="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row>
    <row r="817" spans="5:48" ht="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row>
    <row r="818" spans="5:48" ht="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row>
    <row r="819" spans="5:48" ht="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row>
    <row r="820" spans="5:48" ht="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row>
    <row r="821" spans="5:48" ht="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row>
    <row r="822" spans="5:48" ht="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row>
    <row r="823" spans="5:48" ht="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row>
    <row r="824" spans="5:48" ht="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row>
    <row r="825" spans="5:48" ht="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row>
    <row r="826" spans="5:48" ht="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row>
    <row r="827" spans="5:48" ht="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row>
    <row r="828" spans="5:48" ht="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row>
    <row r="829" spans="5:48" ht="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row>
    <row r="830" spans="5:48" ht="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row>
    <row r="831" spans="5:48" ht="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row>
    <row r="832" spans="5:48" ht="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row>
    <row r="833" spans="5:48" ht="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row>
    <row r="834" spans="5:48" ht="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row>
    <row r="835" spans="5:48" ht="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row>
    <row r="836" spans="5:48" ht="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row>
    <row r="837" spans="5:48" ht="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row>
    <row r="838" spans="5:48" ht="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row>
    <row r="839" spans="5:48" ht="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row>
    <row r="840" spans="5:48" ht="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row>
    <row r="841" spans="5:48" ht="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row>
    <row r="842" spans="5:48" ht="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row>
    <row r="843" spans="5:48" ht="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row>
    <row r="844" spans="5:48" ht="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row>
    <row r="845" spans="5:48" ht="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row>
    <row r="846" spans="5:48" ht="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row>
    <row r="847" spans="5:48" ht="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row>
    <row r="848" spans="5:48" ht="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row>
    <row r="849" spans="5:48" ht="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row>
    <row r="850" spans="5:48" ht="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row>
    <row r="851" spans="5:48" ht="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row>
    <row r="852" spans="5:48" ht="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row>
    <row r="853" spans="5:48" ht="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row>
    <row r="854" spans="5:48" ht="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row>
    <row r="855" spans="5:48" ht="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row>
    <row r="856" spans="5:48" ht="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row>
    <row r="857" spans="5:48" ht="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row>
    <row r="858" spans="5:48" ht="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row>
    <row r="859" spans="5:48" ht="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row>
    <row r="860" spans="5:48" ht="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row>
    <row r="861" spans="5:48" ht="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row>
    <row r="862" spans="5:48" ht="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row>
    <row r="863" spans="5:48" ht="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row>
    <row r="864" spans="5:48" ht="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row>
    <row r="865" spans="5:48" ht="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row>
    <row r="866" spans="5:48" ht="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row>
    <row r="867" spans="5:48" ht="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row>
    <row r="868" spans="5:48" ht="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row>
    <row r="869" spans="5:48" ht="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row>
    <row r="870" spans="5:48" ht="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row>
    <row r="871" spans="5:48" ht="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row>
    <row r="872" spans="5:48" ht="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row>
    <row r="873" spans="5:48" ht="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row>
    <row r="874" spans="5:48" ht="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row>
    <row r="875" spans="5:48" ht="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row>
    <row r="876" spans="5:48" ht="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row>
    <row r="877" spans="5:48" ht="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row>
    <row r="878" spans="5:48" ht="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row>
    <row r="879" spans="5:48" ht="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row>
    <row r="880" spans="5:48" ht="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row>
    <row r="881" spans="5:48" ht="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row>
    <row r="882" spans="5:48" ht="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row>
    <row r="883" spans="5:48" ht="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row>
    <row r="884" spans="5:48" ht="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row>
    <row r="885" spans="5:48" ht="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row>
    <row r="886" spans="5:48" ht="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row>
    <row r="887" spans="5:48" ht="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row>
    <row r="888" spans="5:48" ht="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row>
    <row r="889" spans="5:48" ht="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row>
    <row r="890" spans="5:48" ht="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row>
    <row r="891" spans="5:48" ht="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row>
    <row r="892" spans="5:48" ht="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row>
    <row r="893" spans="5:48" ht="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row>
    <row r="894" spans="5:48" ht="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row>
    <row r="895" spans="5:48" ht="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row>
    <row r="896" spans="5:48" ht="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row>
    <row r="897" spans="5:48" ht="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row>
    <row r="898" spans="5:48" ht="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row>
    <row r="899" spans="5:48" ht="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row>
    <row r="900" spans="5:48" ht="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row>
    <row r="901" spans="5:48" ht="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row>
    <row r="902" spans="5:48" ht="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row>
    <row r="903" spans="5:48" ht="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row>
    <row r="904" spans="5:48" ht="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row>
    <row r="905" spans="5:48" ht="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row>
    <row r="906" spans="5:48" ht="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row>
    <row r="907" spans="5:48" ht="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row>
    <row r="908" spans="5:48" ht="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row>
    <row r="909" spans="5:48" ht="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row>
    <row r="910" spans="5:48" ht="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row>
    <row r="911" spans="5:48" ht="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row>
    <row r="912" spans="5:48" ht="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row>
    <row r="913" spans="5:48" ht="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row>
    <row r="914" spans="5:48" ht="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row>
    <row r="915" spans="5:48" ht="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row>
    <row r="916" spans="5:48" ht="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row>
    <row r="917" spans="5:48" ht="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row>
    <row r="918" spans="5:48" ht="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row>
    <row r="919" spans="5:48" ht="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row>
    <row r="920" spans="5:48" ht="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row>
    <row r="921" spans="5:48" ht="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row>
    <row r="922" spans="5:48" ht="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row>
    <row r="923" spans="5:48" ht="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row>
    <row r="924" spans="5:48" ht="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row>
    <row r="925" spans="5:48" ht="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row>
    <row r="926" spans="5:48" ht="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row>
    <row r="927" spans="5:48" ht="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row>
    <row r="928" spans="5:48" ht="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row>
    <row r="929" spans="5:48" ht="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row>
    <row r="930" spans="5:48" ht="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row>
    <row r="931" spans="5:48" ht="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row>
    <row r="932" spans="5:48" ht="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row>
    <row r="933" spans="5:48" ht="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row>
    <row r="934" spans="5:48" ht="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row>
    <row r="935" spans="5:48" ht="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row>
    <row r="936" spans="5:48" ht="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row>
    <row r="937" spans="5:48" ht="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row>
    <row r="938" spans="5:48" ht="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row>
    <row r="939" spans="5:48" ht="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row>
    <row r="940" spans="5:48" ht="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row>
    <row r="941" spans="5:48" ht="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row>
    <row r="942" spans="5:48" ht="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row>
    <row r="943" spans="5:48" ht="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row>
    <row r="944" spans="5:48" ht="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row>
    <row r="945" spans="5:48" ht="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row>
    <row r="946" spans="5:48" ht="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row>
    <row r="947" spans="5:48" ht="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row>
    <row r="948" spans="5:48" ht="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row>
    <row r="949" spans="5:48" ht="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row>
    <row r="950" spans="5:48" ht="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row>
    <row r="951" spans="5:48" ht="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row>
    <row r="952" spans="5:48" ht="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row>
    <row r="953" spans="5:48" ht="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row>
    <row r="954" spans="5:48" ht="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row>
    <row r="955" spans="5:48" ht="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row>
    <row r="956" spans="5:48" ht="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row>
    <row r="957" spans="5:48" ht="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row>
    <row r="958" spans="5:48" ht="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row>
    <row r="959" spans="5:48" ht="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row>
    <row r="960" spans="5:48" ht="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row>
    <row r="961" spans="5:48" ht="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row>
    <row r="962" spans="5:48" ht="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row>
    <row r="963" spans="5:48" ht="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row>
    <row r="964" spans="5:48" ht="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row>
    <row r="965" spans="5:48" ht="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row>
    <row r="966" spans="5:48" ht="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row>
    <row r="967" spans="5:48" ht="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row>
    <row r="968" spans="5:48" ht="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row>
    <row r="969" spans="5:48" ht="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row>
    <row r="970" spans="5:48" ht="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row>
    <row r="971" spans="5:48" ht="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row>
    <row r="972" spans="5:48" ht="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row>
    <row r="973" spans="5:48" ht="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row>
    <row r="974" spans="5:48" ht="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row>
    <row r="975" spans="5:48" ht="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row>
    <row r="976" spans="5:48" ht="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row>
    <row r="977" spans="5:48" ht="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row>
    <row r="978" spans="5:48" ht="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row>
    <row r="979" spans="5:48" ht="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row>
    <row r="980" spans="5:48" ht="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row>
    <row r="981" spans="5:48" ht="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row>
    <row r="982" spans="5:48" ht="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row>
    <row r="983" spans="5:48" ht="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row>
    <row r="984" spans="5:48" ht="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row>
    <row r="985" spans="5:48" ht="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row>
    <row r="986" spans="5:48" ht="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row>
    <row r="987" spans="5:48" ht="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row>
    <row r="988" spans="5:48" ht="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row>
    <row r="989" spans="5:48" ht="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row>
    <row r="990" spans="5:48" ht="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row>
    <row r="991" spans="5:48" ht="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row>
    <row r="992" spans="5:48" ht="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row>
    <row r="993" spans="5:48" ht="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row>
    <row r="994" spans="5:48" ht="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row>
    <row r="995" spans="5:48" ht="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row>
    <row r="996" spans="5:48" ht="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row>
    <row r="997" spans="5:48" ht="13">
      <c r="E997" s="13"/>
      <c r="F997" s="13"/>
      <c r="G997" s="13"/>
      <c r="H997" s="13"/>
      <c r="I997" s="13"/>
      <c r="J997" s="13"/>
      <c r="K997" s="13"/>
      <c r="L997" s="13"/>
      <c r="M997" s="13"/>
      <c r="N997" s="13"/>
      <c r="O997" s="13"/>
      <c r="P997" s="13"/>
      <c r="Q997" s="13"/>
      <c r="R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row>
    <row r="998" spans="5:48" ht="13">
      <c r="E998" s="13"/>
      <c r="F998" s="13"/>
      <c r="G998" s="13"/>
      <c r="H998" s="13"/>
      <c r="I998" s="13"/>
      <c r="J998" s="13"/>
      <c r="K998" s="13"/>
      <c r="L998" s="13"/>
      <c r="M998" s="13"/>
      <c r="N998" s="13"/>
      <c r="O998" s="13"/>
      <c r="P998" s="13"/>
      <c r="Q998" s="13"/>
      <c r="R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row>
    <row r="999" spans="5:48" ht="13">
      <c r="E999" s="13"/>
      <c r="F999" s="13"/>
      <c r="G999" s="13"/>
      <c r="H999" s="13"/>
      <c r="I999" s="13"/>
      <c r="J999" s="13"/>
      <c r="K999" s="13"/>
      <c r="L999" s="13"/>
      <c r="M999" s="13"/>
      <c r="N999" s="13"/>
      <c r="O999" s="13"/>
      <c r="P999" s="13"/>
      <c r="Q999" s="13"/>
      <c r="R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row>
    <row r="1000" spans="5:48" ht="15.75" customHeight="1">
      <c r="E1000" s="13"/>
      <c r="F1000" s="13"/>
      <c r="G1000" s="13"/>
      <c r="H1000" s="13"/>
      <c r="I1000" s="13"/>
      <c r="J1000" s="13"/>
      <c r="K1000" s="13"/>
      <c r="L1000" s="13"/>
      <c r="M1000" s="13"/>
      <c r="N1000" s="13"/>
      <c r="O1000" s="13"/>
      <c r="P1000" s="13"/>
      <c r="Q1000" s="13"/>
      <c r="R1000" s="13"/>
      <c r="T1000" s="13"/>
    </row>
    <row r="1001" spans="5:48" ht="15.75" customHeight="1">
      <c r="E1001" s="13"/>
      <c r="F1001" s="13"/>
      <c r="G1001" s="13"/>
      <c r="H1001" s="13"/>
      <c r="I1001" s="13"/>
      <c r="J1001" s="13"/>
      <c r="K1001" s="13"/>
      <c r="L1001" s="13"/>
      <c r="M1001" s="13"/>
      <c r="N1001" s="13"/>
      <c r="O1001" s="13"/>
      <c r="P1001" s="13"/>
      <c r="Q1001" s="13"/>
      <c r="R1001" s="13"/>
      <c r="T1001" s="13"/>
    </row>
    <row r="1002" spans="5:48" ht="15.75" customHeight="1">
      <c r="E1002" s="13"/>
      <c r="F1002" s="13"/>
      <c r="G1002" s="13"/>
      <c r="H1002" s="13"/>
      <c r="I1002" s="13"/>
      <c r="J1002" s="13"/>
      <c r="K1002" s="13"/>
      <c r="L1002" s="13"/>
      <c r="M1002" s="13"/>
      <c r="N1002" s="13"/>
      <c r="O1002" s="13"/>
      <c r="P1002" s="13"/>
      <c r="Q1002" s="13"/>
      <c r="R1002" s="13"/>
      <c r="T1002" s="13"/>
    </row>
    <row r="1003" spans="5:48" ht="15.75" customHeight="1">
      <c r="E1003" s="13"/>
      <c r="F1003" s="13"/>
      <c r="G1003" s="13"/>
      <c r="H1003" s="13"/>
      <c r="I1003" s="13"/>
      <c r="J1003" s="13"/>
      <c r="K1003" s="13"/>
      <c r="L1003" s="13"/>
      <c r="M1003" s="13"/>
      <c r="N1003" s="13"/>
      <c r="O1003" s="13"/>
      <c r="P1003" s="13"/>
      <c r="Q1003" s="13"/>
      <c r="R1003" s="13"/>
      <c r="T1003" s="13"/>
    </row>
    <row r="1004" spans="5:48" ht="15.75" customHeight="1">
      <c r="E1004" s="13"/>
      <c r="F1004" s="13"/>
      <c r="G1004" s="13"/>
      <c r="H1004" s="13"/>
      <c r="I1004" s="13"/>
      <c r="J1004" s="13"/>
      <c r="K1004" s="13"/>
      <c r="L1004" s="13"/>
      <c r="M1004" s="13"/>
      <c r="N1004" s="13"/>
      <c r="O1004" s="13"/>
      <c r="P1004" s="13"/>
      <c r="Q1004" s="13"/>
      <c r="R1004" s="13"/>
    </row>
    <row r="1005" spans="5:48" ht="15.75" customHeight="1">
      <c r="E1005" s="13"/>
      <c r="F1005" s="13"/>
      <c r="G1005" s="13"/>
      <c r="H1005" s="13"/>
      <c r="I1005" s="13"/>
      <c r="J1005" s="13"/>
      <c r="K1005" s="13"/>
      <c r="L1005" s="13"/>
      <c r="M1005" s="13"/>
      <c r="N1005" s="13"/>
      <c r="O1005" s="13"/>
      <c r="P1005" s="13"/>
      <c r="Q1005" s="13"/>
      <c r="R1005" s="13"/>
    </row>
    <row r="1006" spans="5:48" ht="15.75" customHeight="1">
      <c r="E1006" s="13"/>
      <c r="F1006" s="13"/>
      <c r="G1006" s="13"/>
      <c r="H1006" s="13"/>
      <c r="I1006" s="13"/>
      <c r="J1006" s="13"/>
      <c r="K1006" s="13"/>
      <c r="L1006" s="13"/>
      <c r="M1006" s="13"/>
      <c r="N1006" s="13"/>
      <c r="O1006" s="13"/>
      <c r="P1006" s="13"/>
      <c r="Q1006" s="13"/>
      <c r="R1006" s="13"/>
    </row>
    <row r="1007" spans="5:48" ht="15.75" customHeight="1">
      <c r="E1007" s="13"/>
      <c r="F1007" s="13"/>
      <c r="G1007" s="13"/>
      <c r="H1007" s="13"/>
      <c r="I1007" s="13"/>
      <c r="J1007" s="13"/>
      <c r="K1007" s="13"/>
      <c r="L1007" s="13"/>
      <c r="M1007" s="13"/>
      <c r="N1007" s="13"/>
      <c r="O1007" s="13"/>
      <c r="P1007" s="13"/>
      <c r="Q1007" s="13"/>
      <c r="R1007" s="13"/>
    </row>
    <row r="1008" spans="5:48" ht="15.75" customHeight="1">
      <c r="E1008" s="13"/>
      <c r="F1008" s="13"/>
      <c r="G1008" s="13"/>
      <c r="H1008" s="13"/>
      <c r="I1008" s="13"/>
      <c r="J1008" s="13"/>
      <c r="K1008" s="13"/>
      <c r="L1008" s="13"/>
      <c r="M1008" s="13"/>
      <c r="N1008" s="13"/>
      <c r="O1008" s="13"/>
      <c r="P1008" s="13"/>
      <c r="Q1008" s="13"/>
      <c r="R1008" s="13"/>
    </row>
    <row r="1009" spans="5:18" ht="15.75" customHeight="1">
      <c r="E1009" s="13"/>
      <c r="F1009" s="13"/>
      <c r="G1009" s="13"/>
      <c r="H1009" s="13"/>
      <c r="I1009" s="13"/>
      <c r="J1009" s="13"/>
      <c r="K1009" s="13"/>
      <c r="L1009" s="13"/>
      <c r="M1009" s="13"/>
      <c r="N1009" s="13"/>
      <c r="O1009" s="13"/>
      <c r="P1009" s="13"/>
      <c r="Q1009" s="13"/>
      <c r="R1009" s="13"/>
    </row>
    <row r="1010" spans="5:18" ht="15.75" customHeight="1">
      <c r="E1010" s="13"/>
      <c r="F1010" s="13"/>
      <c r="G1010" s="13"/>
      <c r="H1010" s="13"/>
      <c r="I1010" s="13"/>
      <c r="J1010" s="13"/>
      <c r="K1010" s="13"/>
      <c r="L1010" s="13"/>
      <c r="M1010" s="13"/>
      <c r="N1010" s="13"/>
      <c r="O1010" s="13"/>
      <c r="P1010" s="13"/>
      <c r="Q1010" s="13"/>
      <c r="R1010" s="13"/>
    </row>
    <row r="1011" spans="5:18" ht="15.75" customHeight="1">
      <c r="E1011" s="13"/>
      <c r="F1011" s="13"/>
      <c r="G1011" s="13"/>
      <c r="H1011" s="13"/>
      <c r="I1011" s="13"/>
      <c r="J1011" s="13"/>
      <c r="K1011" s="13"/>
      <c r="L1011" s="13"/>
      <c r="M1011" s="13"/>
      <c r="N1011" s="13"/>
      <c r="O1011" s="13"/>
      <c r="P1011" s="13"/>
      <c r="Q1011" s="13"/>
      <c r="R1011" s="13"/>
    </row>
    <row r="1012" spans="5:18" ht="15.75" customHeight="1">
      <c r="E1012" s="13"/>
      <c r="F1012" s="13"/>
      <c r="G1012" s="13"/>
      <c r="H1012" s="13"/>
      <c r="I1012" s="13"/>
      <c r="J1012" s="13"/>
      <c r="K1012" s="13"/>
      <c r="L1012" s="13"/>
      <c r="M1012" s="13"/>
      <c r="N1012" s="13"/>
      <c r="O1012" s="13"/>
      <c r="P1012" s="13"/>
      <c r="Q1012" s="13"/>
      <c r="R1012" s="13"/>
    </row>
    <row r="1013" spans="5:18" ht="15.75" customHeight="1">
      <c r="E1013" s="13"/>
      <c r="F1013" s="13"/>
      <c r="G1013" s="13"/>
      <c r="H1013" s="13"/>
      <c r="I1013" s="13"/>
      <c r="J1013" s="13"/>
      <c r="K1013" s="13"/>
      <c r="L1013" s="13"/>
      <c r="M1013" s="13"/>
      <c r="N1013" s="13"/>
      <c r="O1013" s="13"/>
      <c r="P1013" s="13"/>
      <c r="Q1013" s="13"/>
      <c r="R1013" s="13"/>
    </row>
    <row r="1014" spans="5:18" ht="15.75" customHeight="1">
      <c r="E1014" s="13"/>
      <c r="F1014" s="13"/>
      <c r="G1014" s="13"/>
      <c r="H1014" s="13"/>
      <c r="I1014" s="13"/>
      <c r="J1014" s="13"/>
    </row>
    <row r="1015" spans="5:18" ht="15.75" customHeight="1">
      <c r="E1015" s="13"/>
      <c r="F1015" s="13"/>
      <c r="G1015" s="13"/>
      <c r="H1015" s="13"/>
      <c r="I1015" s="13"/>
      <c r="J1015" s="13"/>
    </row>
    <row r="1016" spans="5:18" ht="15.75" customHeight="1">
      <c r="E1016" s="13"/>
      <c r="F1016" s="13"/>
      <c r="G1016" s="13"/>
      <c r="H1016" s="13"/>
      <c r="I1016" s="13"/>
      <c r="J1016" s="13"/>
    </row>
  </sheetData>
  <printOptions horizontalCentered="1" gridLines="1"/>
  <pageMargins left="0.7" right="0.7" top="0.75" bottom="0.75" header="0" footer="0"/>
  <pageSetup fitToHeight="0" pageOrder="overThenDown" orientation="landscape" cellComments="atEnd"/>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G15"/>
  <sheetViews>
    <sheetView zoomScale="130" zoomScaleNormal="130" workbookViewId="0">
      <selection activeCell="C12" sqref="C12:G15"/>
    </sheetView>
  </sheetViews>
  <sheetFormatPr baseColWidth="10" defaultColWidth="14.5" defaultRowHeight="15.75" customHeight="1"/>
  <cols>
    <col min="2" max="2" width="70.6640625" customWidth="1"/>
  </cols>
  <sheetData>
    <row r="1" spans="1:7" ht="15.75" customHeight="1">
      <c r="A1" s="23"/>
    </row>
    <row r="2" spans="1:7" ht="15.75" customHeight="1">
      <c r="A2" s="3"/>
      <c r="B2" s="24"/>
    </row>
    <row r="3" spans="1:7" ht="142" customHeight="1">
      <c r="B3" s="38" t="s">
        <v>159</v>
      </c>
    </row>
    <row r="4" spans="1:7" ht="15.75" customHeight="1">
      <c r="B4" s="50"/>
    </row>
    <row r="5" spans="1:7" ht="137" customHeight="1">
      <c r="B5" s="94" t="s">
        <v>192</v>
      </c>
    </row>
    <row r="6" spans="1:7" ht="15.75" customHeight="1">
      <c r="B6" s="51"/>
    </row>
    <row r="7" spans="1:7" ht="15.75" customHeight="1">
      <c r="C7" s="52" t="s">
        <v>160</v>
      </c>
      <c r="D7" s="53" t="s">
        <v>127</v>
      </c>
    </row>
    <row r="8" spans="1:7" ht="15.75" customHeight="1">
      <c r="C8" s="54" t="s">
        <v>55</v>
      </c>
      <c r="D8" s="55" t="s">
        <v>56</v>
      </c>
    </row>
    <row r="9" spans="1:7" ht="15.75" customHeight="1">
      <c r="B9" s="51"/>
    </row>
    <row r="10" spans="1:7" ht="9" customHeight="1"/>
    <row r="11" spans="1:7" ht="15" hidden="1" customHeight="1">
      <c r="B11" s="24"/>
    </row>
    <row r="12" spans="1:7" ht="15.75" customHeight="1">
      <c r="B12" s="288" t="s">
        <v>191</v>
      </c>
      <c r="C12" s="7" t="s">
        <v>1</v>
      </c>
      <c r="D12" s="8" t="s">
        <v>2</v>
      </c>
      <c r="E12" s="8" t="s">
        <v>3</v>
      </c>
      <c r="F12" s="8" t="s">
        <v>4</v>
      </c>
      <c r="G12" s="9" t="s">
        <v>5</v>
      </c>
    </row>
    <row r="13" spans="1:7" ht="15.75" customHeight="1">
      <c r="B13" s="289"/>
      <c r="C13" s="4" t="s">
        <v>9</v>
      </c>
      <c r="D13" s="13" t="s">
        <v>175</v>
      </c>
      <c r="E13" s="13">
        <v>32</v>
      </c>
      <c r="F13" s="13">
        <v>2</v>
      </c>
      <c r="G13" s="13">
        <v>4</v>
      </c>
    </row>
    <row r="14" spans="1:7" ht="15.75" customHeight="1">
      <c r="B14" s="289"/>
      <c r="C14" s="4" t="s">
        <v>10</v>
      </c>
      <c r="D14" s="13">
        <v>4</v>
      </c>
      <c r="E14" s="13">
        <v>64</v>
      </c>
      <c r="F14" s="13">
        <v>4</v>
      </c>
      <c r="G14" s="13">
        <v>6</v>
      </c>
    </row>
    <row r="15" spans="1:7" ht="15.75" customHeight="1">
      <c r="B15" s="290"/>
      <c r="C15" s="4" t="s">
        <v>11</v>
      </c>
      <c r="D15" s="13">
        <v>32</v>
      </c>
      <c r="E15" s="13">
        <v>64</v>
      </c>
      <c r="F15" s="13">
        <v>8</v>
      </c>
      <c r="G15" s="13">
        <v>20</v>
      </c>
    </row>
  </sheetData>
  <mergeCells count="1">
    <mergeCell ref="B12:B15"/>
  </mergeCells>
  <printOptions horizontalCentered="1" gridLines="1"/>
  <pageMargins left="0.7" right="0.7" top="0.75" bottom="0.75" header="0" footer="0"/>
  <pageSetup fitToHeight="0" pageOrder="overThenDown" orientation="landscape" cellComments="atEnd"/>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S31"/>
  <sheetViews>
    <sheetView zoomScale="120" zoomScaleNormal="120" workbookViewId="0">
      <selection activeCell="B24" sqref="B24"/>
    </sheetView>
  </sheetViews>
  <sheetFormatPr baseColWidth="10" defaultColWidth="14.5" defaultRowHeight="15.75" customHeight="1"/>
  <cols>
    <col min="2" max="2" width="53.33203125" customWidth="1"/>
    <col min="3" max="4" width="11" customWidth="1"/>
    <col min="5" max="11" width="9" customWidth="1"/>
    <col min="14" max="14" width="9.33203125" customWidth="1"/>
    <col min="15" max="15" width="8.1640625" customWidth="1"/>
    <col min="17" max="17" width="15.33203125" customWidth="1"/>
  </cols>
  <sheetData>
    <row r="1" spans="1:19" ht="26" customHeight="1"/>
    <row r="2" spans="1:19" ht="19" customHeight="1">
      <c r="B2" s="6"/>
      <c r="C2" s="242" t="s">
        <v>378</v>
      </c>
      <c r="D2" s="212"/>
      <c r="G2" s="241" t="s">
        <v>377</v>
      </c>
      <c r="H2" s="240"/>
    </row>
    <row r="3" spans="1:19" ht="48" customHeight="1">
      <c r="B3" s="94" t="s">
        <v>194</v>
      </c>
      <c r="C3" s="4"/>
    </row>
    <row r="4" spans="1:19" ht="15.75" customHeight="1">
      <c r="N4" s="211" t="s">
        <v>354</v>
      </c>
      <c r="O4" s="212"/>
      <c r="P4" s="211" t="s">
        <v>355</v>
      </c>
      <c r="Q4" s="213" t="s">
        <v>1</v>
      </c>
      <c r="R4" s="214" t="s">
        <v>5</v>
      </c>
      <c r="S4" s="211" t="s">
        <v>357</v>
      </c>
    </row>
    <row r="5" spans="1:19" ht="13">
      <c r="A5" s="56" t="s">
        <v>57</v>
      </c>
      <c r="B5" s="56" t="s">
        <v>58</v>
      </c>
      <c r="C5" s="57"/>
      <c r="D5" s="58"/>
      <c r="E5" s="291" t="s">
        <v>59</v>
      </c>
      <c r="F5" s="292"/>
      <c r="G5" s="292"/>
      <c r="H5" s="292"/>
      <c r="I5" s="292"/>
      <c r="J5" s="292"/>
      <c r="K5" s="293"/>
      <c r="N5" s="52" t="s">
        <v>160</v>
      </c>
      <c r="O5" s="53" t="s">
        <v>127</v>
      </c>
      <c r="P5" s="99" t="s">
        <v>356</v>
      </c>
      <c r="Q5" s="4" t="s">
        <v>9</v>
      </c>
      <c r="R5" s="13">
        <v>4</v>
      </c>
    </row>
    <row r="6" spans="1:19" ht="14" thickBot="1">
      <c r="A6" s="103"/>
      <c r="B6" s="104"/>
      <c r="C6" s="114" t="s">
        <v>60</v>
      </c>
      <c r="D6" s="59" t="s">
        <v>61</v>
      </c>
      <c r="E6" s="59" t="s">
        <v>62</v>
      </c>
      <c r="F6" s="59" t="s">
        <v>63</v>
      </c>
      <c r="G6" s="59" t="s">
        <v>64</v>
      </c>
      <c r="H6" s="59" t="s">
        <v>65</v>
      </c>
      <c r="I6" s="59" t="s">
        <v>66</v>
      </c>
      <c r="J6" s="59" t="s">
        <v>67</v>
      </c>
      <c r="K6" s="59" t="s">
        <v>68</v>
      </c>
      <c r="N6" s="54" t="s">
        <v>55</v>
      </c>
      <c r="O6" s="55" t="s">
        <v>56</v>
      </c>
      <c r="Q6" s="4" t="s">
        <v>10</v>
      </c>
      <c r="R6" s="13">
        <v>6</v>
      </c>
      <c r="S6" s="99" t="s">
        <v>352</v>
      </c>
    </row>
    <row r="7" spans="1:19" ht="26.25" customHeight="1">
      <c r="A7" s="236" t="s">
        <v>43</v>
      </c>
      <c r="B7" s="224" t="s">
        <v>162</v>
      </c>
      <c r="C7" s="115">
        <v>1</v>
      </c>
      <c r="D7" s="60">
        <v>0</v>
      </c>
      <c r="E7" s="60"/>
      <c r="F7" s="60">
        <v>1</v>
      </c>
      <c r="G7" s="60">
        <v>2</v>
      </c>
      <c r="H7" s="215" t="s">
        <v>359</v>
      </c>
      <c r="I7" s="60">
        <v>5</v>
      </c>
      <c r="J7" s="215" t="s">
        <v>361</v>
      </c>
      <c r="K7" s="60">
        <v>8</v>
      </c>
      <c r="Q7" s="4" t="s">
        <v>11</v>
      </c>
      <c r="R7" s="13">
        <v>20</v>
      </c>
      <c r="S7" s="99" t="s">
        <v>353</v>
      </c>
    </row>
    <row r="8" spans="1:19" ht="26.25" customHeight="1" thickBot="1">
      <c r="A8" s="237" t="s">
        <v>44</v>
      </c>
      <c r="B8" s="224" t="s">
        <v>174</v>
      </c>
      <c r="C8" s="115">
        <v>1</v>
      </c>
      <c r="D8" s="60">
        <v>1</v>
      </c>
      <c r="E8" s="61"/>
      <c r="F8" s="60">
        <v>1</v>
      </c>
      <c r="G8" s="218" t="s">
        <v>359</v>
      </c>
      <c r="H8" s="215" t="s">
        <v>360</v>
      </c>
      <c r="I8" s="60">
        <v>6</v>
      </c>
      <c r="J8" s="60">
        <v>7</v>
      </c>
      <c r="K8" s="60">
        <v>8</v>
      </c>
      <c r="L8" s="220" t="s">
        <v>364</v>
      </c>
      <c r="M8" s="219"/>
      <c r="Q8" s="4" t="s">
        <v>351</v>
      </c>
      <c r="R8" s="13">
        <v>30</v>
      </c>
    </row>
    <row r="9" spans="1:19" ht="26.25" customHeight="1">
      <c r="A9" s="238" t="s">
        <v>45</v>
      </c>
      <c r="B9" s="224" t="s">
        <v>123</v>
      </c>
      <c r="C9" s="115">
        <v>1</v>
      </c>
      <c r="D9" s="60">
        <v>2</v>
      </c>
      <c r="E9" s="215" t="s">
        <v>362</v>
      </c>
      <c r="F9" s="60">
        <v>5</v>
      </c>
      <c r="G9" s="60">
        <v>6</v>
      </c>
      <c r="H9" s="216" t="s">
        <v>365</v>
      </c>
      <c r="I9" s="60">
        <v>67</v>
      </c>
      <c r="J9" s="215" t="s">
        <v>375</v>
      </c>
      <c r="K9" s="60">
        <v>75</v>
      </c>
      <c r="L9" s="217" t="s">
        <v>363</v>
      </c>
      <c r="Q9" s="4" t="s">
        <v>358</v>
      </c>
      <c r="R9">
        <f>SUM(R5:R8)</f>
        <v>60</v>
      </c>
    </row>
    <row r="10" spans="1:19" ht="26.25" customHeight="1" thickBot="1">
      <c r="A10" s="239" t="s">
        <v>46</v>
      </c>
      <c r="B10" s="224" t="s">
        <v>193</v>
      </c>
      <c r="C10" s="115">
        <v>1</v>
      </c>
      <c r="D10" s="60">
        <v>3</v>
      </c>
      <c r="E10" s="215" t="s">
        <v>373</v>
      </c>
      <c r="F10" s="60">
        <v>67</v>
      </c>
      <c r="G10" s="60">
        <v>68</v>
      </c>
      <c r="H10" s="215" t="s">
        <v>374</v>
      </c>
      <c r="I10" s="60">
        <v>73</v>
      </c>
      <c r="J10" s="60">
        <v>74</v>
      </c>
      <c r="K10" s="60">
        <v>75</v>
      </c>
    </row>
    <row r="11" spans="1:19" ht="26.25" customHeight="1">
      <c r="A11" s="238" t="s">
        <v>47</v>
      </c>
      <c r="B11" s="224" t="s">
        <v>163</v>
      </c>
      <c r="C11" s="115">
        <v>1</v>
      </c>
      <c r="D11" s="60">
        <v>4</v>
      </c>
      <c r="E11" s="215" t="s">
        <v>360</v>
      </c>
      <c r="F11" s="60">
        <v>6</v>
      </c>
      <c r="G11" s="221" t="s">
        <v>365</v>
      </c>
      <c r="H11" s="223" t="s">
        <v>367</v>
      </c>
      <c r="I11" s="60">
        <v>127</v>
      </c>
      <c r="J11" s="215" t="s">
        <v>381</v>
      </c>
      <c r="K11" s="60">
        <v>134</v>
      </c>
      <c r="L11" s="222" t="s">
        <v>366</v>
      </c>
      <c r="M11" s="234" t="s">
        <v>363</v>
      </c>
      <c r="N11" s="142"/>
    </row>
    <row r="12" spans="1:19" ht="26.25" customHeight="1" thickBot="1">
      <c r="A12" s="239" t="s">
        <v>48</v>
      </c>
      <c r="B12" s="224" t="s">
        <v>164</v>
      </c>
      <c r="C12" s="115">
        <v>1</v>
      </c>
      <c r="D12" s="60">
        <v>5</v>
      </c>
      <c r="E12" s="215" t="s">
        <v>379</v>
      </c>
      <c r="F12" s="60">
        <v>127</v>
      </c>
      <c r="G12" s="60">
        <v>128</v>
      </c>
      <c r="H12" s="215" t="s">
        <v>380</v>
      </c>
      <c r="I12" s="60">
        <v>132</v>
      </c>
      <c r="J12" s="60">
        <v>133</v>
      </c>
      <c r="K12" s="60">
        <v>134</v>
      </c>
      <c r="M12" s="142"/>
      <c r="N12" s="142"/>
    </row>
    <row r="13" spans="1:19" ht="26.25" customHeight="1">
      <c r="A13" s="238" t="s">
        <v>49</v>
      </c>
      <c r="B13" s="224" t="s">
        <v>167</v>
      </c>
      <c r="C13" s="115">
        <v>1</v>
      </c>
      <c r="D13" s="60">
        <v>0</v>
      </c>
      <c r="E13" s="226" t="s">
        <v>382</v>
      </c>
      <c r="F13" s="60">
        <v>132</v>
      </c>
      <c r="G13" s="60">
        <v>133</v>
      </c>
      <c r="H13" s="233" t="s">
        <v>383</v>
      </c>
      <c r="I13" s="65" t="s">
        <v>254</v>
      </c>
      <c r="J13" s="65" t="s">
        <v>371</v>
      </c>
      <c r="K13" s="60">
        <v>140</v>
      </c>
      <c r="L13" s="225" t="s">
        <v>376</v>
      </c>
      <c r="M13" s="235" t="s">
        <v>370</v>
      </c>
      <c r="N13" s="142"/>
    </row>
    <row r="14" spans="1:19" ht="26.25" customHeight="1" thickBot="1">
      <c r="A14" s="239" t="s">
        <v>50</v>
      </c>
      <c r="B14" s="224" t="s">
        <v>165</v>
      </c>
      <c r="C14" s="115">
        <v>1</v>
      </c>
      <c r="D14" s="60">
        <v>1</v>
      </c>
      <c r="E14" s="226" t="s">
        <v>384</v>
      </c>
      <c r="F14" s="60">
        <v>132</v>
      </c>
      <c r="G14" s="60">
        <v>133</v>
      </c>
      <c r="H14" s="215" t="s">
        <v>383</v>
      </c>
      <c r="I14" s="60">
        <v>138</v>
      </c>
      <c r="J14" s="60">
        <v>139</v>
      </c>
      <c r="K14" s="60">
        <v>140</v>
      </c>
      <c r="M14" s="142"/>
      <c r="N14" s="142"/>
    </row>
    <row r="15" spans="1:19" ht="26.25" customHeight="1">
      <c r="A15" s="238" t="s">
        <v>51</v>
      </c>
      <c r="B15" s="224" t="s">
        <v>166</v>
      </c>
      <c r="C15" s="115">
        <v>1</v>
      </c>
      <c r="D15" s="60">
        <v>2</v>
      </c>
      <c r="E15" s="228" t="s">
        <v>386</v>
      </c>
      <c r="F15" s="229">
        <v>139</v>
      </c>
      <c r="G15" s="243" t="s">
        <v>385</v>
      </c>
      <c r="H15" s="215" t="s">
        <v>372</v>
      </c>
      <c r="I15" s="65" t="s">
        <v>254</v>
      </c>
      <c r="J15" s="60">
        <v>145</v>
      </c>
      <c r="K15" s="60">
        <v>146</v>
      </c>
      <c r="L15" s="228" t="s">
        <v>376</v>
      </c>
      <c r="M15" s="235" t="s">
        <v>370</v>
      </c>
    </row>
    <row r="16" spans="1:19" ht="26.25" customHeight="1" thickBot="1">
      <c r="A16" s="239" t="s">
        <v>52</v>
      </c>
      <c r="B16" s="224" t="s">
        <v>168</v>
      </c>
      <c r="C16" s="115">
        <v>1</v>
      </c>
      <c r="D16" s="227">
        <v>3</v>
      </c>
      <c r="E16" s="230"/>
      <c r="F16" s="231">
        <v>77</v>
      </c>
      <c r="G16" s="60">
        <v>78</v>
      </c>
      <c r="H16" s="215" t="s">
        <v>369</v>
      </c>
      <c r="I16" s="65">
        <v>81</v>
      </c>
      <c r="J16" s="65" t="s">
        <v>387</v>
      </c>
      <c r="K16" s="60">
        <v>146</v>
      </c>
    </row>
    <row r="17" spans="1:12" ht="26.25" customHeight="1">
      <c r="A17" s="238" t="s">
        <v>53</v>
      </c>
      <c r="B17" s="224" t="s">
        <v>169</v>
      </c>
      <c r="C17" s="115">
        <v>1</v>
      </c>
      <c r="D17" s="227">
        <v>4</v>
      </c>
      <c r="E17" s="230"/>
      <c r="F17" s="232" t="s">
        <v>368</v>
      </c>
      <c r="G17" s="60">
        <v>136</v>
      </c>
      <c r="H17" s="65" t="s">
        <v>388</v>
      </c>
      <c r="I17" s="60">
        <v>139</v>
      </c>
      <c r="J17" s="215" t="s">
        <v>392</v>
      </c>
      <c r="K17" s="60">
        <v>147</v>
      </c>
      <c r="L17" s="225" t="s">
        <v>376</v>
      </c>
    </row>
    <row r="18" spans="1:12" ht="26.25" customHeight="1" thickBot="1">
      <c r="A18" s="239" t="s">
        <v>134</v>
      </c>
      <c r="B18" s="224" t="s">
        <v>195</v>
      </c>
      <c r="C18" s="115">
        <v>1</v>
      </c>
      <c r="D18" s="227">
        <v>5</v>
      </c>
      <c r="E18" s="232" t="s">
        <v>389</v>
      </c>
      <c r="F18" s="115">
        <v>139</v>
      </c>
      <c r="G18" s="60">
        <v>140</v>
      </c>
      <c r="H18" s="65" t="s">
        <v>390</v>
      </c>
      <c r="I18" s="65" t="s">
        <v>254</v>
      </c>
      <c r="J18" s="65" t="s">
        <v>391</v>
      </c>
      <c r="K18" s="60">
        <v>147</v>
      </c>
    </row>
    <row r="19" spans="1:12" ht="26.25" customHeight="1">
      <c r="A19" s="244" t="s">
        <v>332</v>
      </c>
      <c r="B19" s="118" t="s">
        <v>333</v>
      </c>
      <c r="C19" s="247" t="s">
        <v>396</v>
      </c>
      <c r="D19" s="62">
        <v>0</v>
      </c>
      <c r="E19" s="60">
        <v>141</v>
      </c>
      <c r="F19" s="246"/>
      <c r="G19" s="60"/>
      <c r="H19" s="246" t="s">
        <v>395</v>
      </c>
      <c r="I19" s="60"/>
      <c r="J19" s="60"/>
      <c r="K19" s="60"/>
      <c r="L19" s="99" t="s">
        <v>393</v>
      </c>
    </row>
    <row r="20" spans="1:12" ht="26.25" customHeight="1" thickBot="1">
      <c r="A20" s="245" t="s">
        <v>331</v>
      </c>
      <c r="B20" s="120" t="s">
        <v>334</v>
      </c>
      <c r="C20" s="247" t="s">
        <v>396</v>
      </c>
      <c r="D20" s="62">
        <v>1</v>
      </c>
      <c r="E20" s="65" t="s">
        <v>394</v>
      </c>
      <c r="F20" s="246"/>
      <c r="G20" s="60"/>
      <c r="H20" s="246" t="s">
        <v>395</v>
      </c>
      <c r="I20" s="60"/>
      <c r="J20" s="60"/>
      <c r="K20" s="60"/>
    </row>
    <row r="21" spans="1:12" ht="26.25" customHeight="1">
      <c r="A21" s="238" t="s">
        <v>45</v>
      </c>
      <c r="B21" s="224" t="s">
        <v>123</v>
      </c>
      <c r="C21" s="60">
        <v>2</v>
      </c>
      <c r="D21" s="60">
        <v>2</v>
      </c>
      <c r="E21" s="60"/>
      <c r="F21" s="60">
        <v>151</v>
      </c>
      <c r="G21" s="60">
        <v>152</v>
      </c>
      <c r="H21" s="65" t="s">
        <v>397</v>
      </c>
      <c r="I21" s="60">
        <v>157</v>
      </c>
      <c r="J21" s="65" t="s">
        <v>400</v>
      </c>
      <c r="K21" s="60">
        <v>165</v>
      </c>
      <c r="L21" s="235" t="s">
        <v>370</v>
      </c>
    </row>
    <row r="22" spans="1:12" ht="26.25" customHeight="1" thickBot="1">
      <c r="A22" s="239" t="s">
        <v>46</v>
      </c>
      <c r="B22" s="224" t="s">
        <v>193</v>
      </c>
      <c r="C22" s="60">
        <v>2</v>
      </c>
      <c r="D22" s="60">
        <v>3</v>
      </c>
      <c r="E22" s="65" t="s">
        <v>398</v>
      </c>
      <c r="F22" s="60">
        <v>157</v>
      </c>
      <c r="G22" s="60">
        <v>158</v>
      </c>
      <c r="H22" s="65" t="s">
        <v>399</v>
      </c>
      <c r="I22" s="60">
        <v>163</v>
      </c>
      <c r="J22" s="60">
        <v>164</v>
      </c>
      <c r="K22" s="60">
        <v>165</v>
      </c>
    </row>
    <row r="23" spans="1:12" ht="26.25" customHeight="1">
      <c r="A23" s="119"/>
      <c r="B23" s="120"/>
      <c r="C23" s="60"/>
      <c r="D23" s="60"/>
      <c r="E23" s="60"/>
      <c r="F23" s="60"/>
      <c r="G23" s="60"/>
      <c r="H23" s="60"/>
      <c r="I23" s="60"/>
      <c r="J23" s="60"/>
      <c r="K23" s="60"/>
    </row>
    <row r="24" spans="1:12" ht="26.25" customHeight="1">
      <c r="A24" s="119"/>
      <c r="B24" s="120"/>
      <c r="C24" s="65"/>
      <c r="D24" s="65"/>
      <c r="E24" s="65"/>
      <c r="F24" s="65"/>
      <c r="G24" s="65"/>
      <c r="H24" s="65"/>
      <c r="I24" s="65"/>
      <c r="J24" s="65"/>
      <c r="K24" s="65"/>
    </row>
    <row r="25" spans="1:12" ht="26.25" customHeight="1">
      <c r="A25" s="63"/>
      <c r="B25" s="64"/>
      <c r="C25" s="65"/>
      <c r="D25" s="65"/>
      <c r="E25" s="65"/>
      <c r="F25" s="65"/>
      <c r="G25" s="65"/>
      <c r="H25" s="65"/>
      <c r="I25" s="65"/>
      <c r="J25" s="65"/>
      <c r="K25" s="65"/>
    </row>
    <row r="26" spans="1:12" ht="26.25" customHeight="1">
      <c r="A26" s="63"/>
      <c r="B26" s="64"/>
      <c r="C26" s="65"/>
      <c r="D26" s="65"/>
      <c r="E26" s="65"/>
      <c r="F26" s="65"/>
      <c r="G26" s="65"/>
      <c r="H26" s="65"/>
      <c r="I26" s="65"/>
      <c r="J26" s="65"/>
      <c r="K26" s="65"/>
    </row>
    <row r="27" spans="1:12" ht="26.25" customHeight="1">
      <c r="A27" s="63"/>
      <c r="B27" s="64"/>
      <c r="C27" s="65"/>
      <c r="D27" s="65"/>
      <c r="E27" s="65"/>
      <c r="F27" s="65"/>
      <c r="G27" s="65"/>
      <c r="H27" s="65"/>
      <c r="I27" s="65"/>
      <c r="J27" s="65"/>
      <c r="K27" s="65"/>
    </row>
    <row r="28" spans="1:12" ht="26.25" customHeight="1">
      <c r="A28" s="63"/>
      <c r="B28" s="64"/>
      <c r="C28" s="65"/>
      <c r="D28" s="65"/>
      <c r="E28" s="65"/>
      <c r="F28" s="65"/>
      <c r="G28" s="65"/>
      <c r="H28" s="65"/>
      <c r="I28" s="65"/>
      <c r="J28" s="65"/>
      <c r="K28" s="65"/>
    </row>
    <row r="29" spans="1:12" ht="26.25" customHeight="1">
      <c r="A29" s="63"/>
      <c r="B29" s="64"/>
      <c r="C29" s="65"/>
      <c r="D29" s="65"/>
      <c r="E29" s="65"/>
      <c r="F29" s="65"/>
      <c r="G29" s="65"/>
      <c r="H29" s="65"/>
      <c r="I29" s="65"/>
      <c r="J29" s="65"/>
      <c r="K29" s="65"/>
    </row>
    <row r="30" spans="1:12" ht="26.25" customHeight="1">
      <c r="A30" s="63"/>
      <c r="B30" s="64"/>
      <c r="C30" s="65"/>
      <c r="D30" s="65"/>
      <c r="E30" s="65"/>
      <c r="F30" s="65"/>
      <c r="G30" s="65"/>
      <c r="H30" s="65"/>
      <c r="I30" s="65"/>
      <c r="J30" s="65"/>
      <c r="K30" s="65"/>
    </row>
    <row r="31" spans="1:12" ht="26.25" customHeight="1">
      <c r="A31" s="63"/>
      <c r="B31" s="64"/>
      <c r="C31" s="65"/>
      <c r="D31" s="65"/>
      <c r="E31" s="65"/>
      <c r="F31" s="65"/>
      <c r="G31" s="65"/>
      <c r="H31" s="65"/>
      <c r="I31" s="65"/>
      <c r="J31" s="65"/>
      <c r="K31" s="65"/>
    </row>
  </sheetData>
  <mergeCells count="1">
    <mergeCell ref="E5:K5"/>
  </mergeCells>
  <printOptions horizontalCentered="1" gridLines="1"/>
  <pageMargins left="0.7" right="0.7" top="0.75" bottom="0.75" header="0" footer="0"/>
  <pageSetup paperSize="9" scale="67" fitToHeight="0" pageOrder="overThenDown" orientation="landscape" cellComments="atEnd"/>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B1:P28"/>
  <sheetViews>
    <sheetView workbookViewId="0">
      <selection activeCell="F34" sqref="F34"/>
    </sheetView>
  </sheetViews>
  <sheetFormatPr baseColWidth="10" defaultColWidth="14.5" defaultRowHeight="15.75" customHeight="1"/>
  <sheetData>
    <row r="1" spans="2:16" ht="15.75" customHeight="1">
      <c r="B1" s="66" t="s">
        <v>401</v>
      </c>
      <c r="G1" s="67" t="s">
        <v>69</v>
      </c>
      <c r="H1" s="68">
        <v>151</v>
      </c>
    </row>
    <row r="3" spans="2:16" ht="16">
      <c r="B3" s="301"/>
      <c r="C3" s="303" t="s">
        <v>70</v>
      </c>
      <c r="D3" s="292"/>
      <c r="E3" s="292"/>
      <c r="F3" s="292"/>
      <c r="G3" s="292"/>
      <c r="H3" s="292"/>
      <c r="I3" s="292"/>
      <c r="J3" s="293"/>
    </row>
    <row r="4" spans="2:16" ht="16">
      <c r="B4" s="302"/>
      <c r="C4" s="69" t="s">
        <v>71</v>
      </c>
      <c r="D4" s="69" t="s">
        <v>72</v>
      </c>
      <c r="E4" s="69" t="s">
        <v>73</v>
      </c>
      <c r="F4" s="69" t="s">
        <v>74</v>
      </c>
      <c r="G4" s="69" t="s">
        <v>75</v>
      </c>
      <c r="H4" s="69" t="s">
        <v>76</v>
      </c>
      <c r="I4" s="70" t="s">
        <v>77</v>
      </c>
      <c r="J4" s="69" t="s">
        <v>78</v>
      </c>
      <c r="L4" s="71" t="s">
        <v>79</v>
      </c>
    </row>
    <row r="5" spans="2:16" ht="16">
      <c r="B5" s="72" t="s">
        <v>80</v>
      </c>
      <c r="C5" s="73"/>
      <c r="D5" s="73"/>
      <c r="E5" s="73"/>
      <c r="F5" s="73"/>
      <c r="G5" s="73"/>
      <c r="H5" s="73"/>
      <c r="I5" s="73"/>
      <c r="J5" s="73"/>
      <c r="L5" s="71" t="s">
        <v>81</v>
      </c>
    </row>
    <row r="6" spans="2:16" ht="16">
      <c r="B6" s="72" t="s">
        <v>82</v>
      </c>
      <c r="C6" s="73"/>
      <c r="D6" s="73"/>
      <c r="E6" s="73"/>
      <c r="F6" s="73"/>
      <c r="G6" s="73"/>
      <c r="H6" s="73"/>
      <c r="I6" s="73"/>
      <c r="J6" s="73"/>
    </row>
    <row r="7" spans="2:16" ht="16">
      <c r="B7" s="74" t="s">
        <v>83</v>
      </c>
      <c r="C7" s="75" t="s">
        <v>406</v>
      </c>
      <c r="D7" s="73" t="s">
        <v>249</v>
      </c>
      <c r="E7" s="73"/>
      <c r="F7" s="73"/>
      <c r="G7" s="73"/>
      <c r="H7" s="73"/>
      <c r="I7" s="73">
        <v>2</v>
      </c>
      <c r="J7" s="73" t="s">
        <v>407</v>
      </c>
    </row>
    <row r="8" spans="2:16" ht="16">
      <c r="B8" s="74" t="s">
        <v>128</v>
      </c>
      <c r="C8" s="75"/>
      <c r="D8" s="73"/>
      <c r="E8" s="73"/>
      <c r="F8" s="73"/>
      <c r="G8" s="73"/>
      <c r="H8" s="73"/>
      <c r="I8" s="73"/>
      <c r="J8" s="73"/>
    </row>
    <row r="9" spans="2:16" ht="16">
      <c r="B9" s="74" t="s">
        <v>84</v>
      </c>
      <c r="C9" s="75"/>
      <c r="D9" s="75"/>
      <c r="E9" s="75"/>
      <c r="F9" s="75"/>
      <c r="G9" s="75"/>
      <c r="H9" s="75"/>
      <c r="I9" s="76"/>
      <c r="J9" s="76"/>
    </row>
    <row r="10" spans="2:16" ht="16">
      <c r="B10" s="74"/>
      <c r="C10" s="77"/>
      <c r="D10" s="77"/>
      <c r="E10" s="77"/>
      <c r="F10" s="77"/>
      <c r="G10" s="77"/>
      <c r="H10" s="77"/>
      <c r="I10" s="78"/>
      <c r="J10" s="78"/>
    </row>
    <row r="11" spans="2:16" ht="16">
      <c r="B11" s="79"/>
      <c r="C11" s="80"/>
      <c r="D11" s="80"/>
      <c r="E11" s="80"/>
      <c r="F11" s="80"/>
      <c r="G11" s="80"/>
      <c r="H11" s="80"/>
      <c r="I11" s="81"/>
      <c r="J11" s="81"/>
    </row>
    <row r="12" spans="2:16" ht="15.75" customHeight="1">
      <c r="B12" s="82"/>
      <c r="C12" s="304" t="s">
        <v>85</v>
      </c>
      <c r="D12" s="292"/>
      <c r="E12" s="292"/>
      <c r="F12" s="292"/>
      <c r="G12" s="292"/>
      <c r="H12" s="292"/>
      <c r="I12" s="292"/>
      <c r="J12" s="293"/>
      <c r="K12" s="83"/>
      <c r="L12" s="84" t="s">
        <v>86</v>
      </c>
      <c r="M12" s="83"/>
      <c r="N12" s="83"/>
      <c r="O12" s="83"/>
      <c r="P12" s="83"/>
    </row>
    <row r="13" spans="2:16" ht="15.75" customHeight="1">
      <c r="B13" s="85" t="s">
        <v>34</v>
      </c>
      <c r="C13" s="86" t="s">
        <v>87</v>
      </c>
      <c r="D13" s="86" t="s">
        <v>88</v>
      </c>
      <c r="E13" s="86" t="s">
        <v>89</v>
      </c>
      <c r="F13" s="86" t="s">
        <v>90</v>
      </c>
      <c r="G13" s="86" t="s">
        <v>91</v>
      </c>
      <c r="H13" s="86" t="s">
        <v>92</v>
      </c>
      <c r="I13" s="86" t="s">
        <v>93</v>
      </c>
      <c r="J13" s="86" t="s">
        <v>94</v>
      </c>
      <c r="K13" s="83"/>
      <c r="L13" s="87" t="s">
        <v>95</v>
      </c>
      <c r="M13" s="83"/>
      <c r="N13" s="83"/>
      <c r="O13" s="88"/>
      <c r="P13" s="88"/>
    </row>
    <row r="14" spans="2:16" ht="15.75" customHeight="1">
      <c r="B14" s="85" t="s">
        <v>77</v>
      </c>
      <c r="C14" s="76"/>
      <c r="D14" s="76"/>
      <c r="E14" s="76"/>
      <c r="F14" s="76"/>
      <c r="G14" s="76"/>
      <c r="H14" s="76"/>
      <c r="I14" s="76"/>
      <c r="J14" s="76"/>
      <c r="K14" s="81"/>
      <c r="L14" s="89" t="s">
        <v>96</v>
      </c>
      <c r="M14" s="81"/>
      <c r="N14" s="81"/>
      <c r="O14" s="88"/>
      <c r="P14" s="88"/>
    </row>
    <row r="15" spans="2:16" ht="15.75" customHeight="1">
      <c r="B15" s="85" t="s">
        <v>97</v>
      </c>
      <c r="C15" s="76"/>
      <c r="D15" s="76"/>
      <c r="E15" s="76"/>
      <c r="F15" s="76"/>
      <c r="G15" s="76"/>
      <c r="H15" s="76"/>
      <c r="I15" s="76"/>
      <c r="J15" s="76"/>
      <c r="K15" s="81"/>
      <c r="L15" s="89" t="s">
        <v>98</v>
      </c>
      <c r="M15" s="81"/>
      <c r="N15" s="81"/>
      <c r="O15" s="88"/>
      <c r="P15" s="88"/>
    </row>
    <row r="16" spans="2:16" ht="15.75" customHeight="1">
      <c r="B16" s="85" t="s">
        <v>99</v>
      </c>
      <c r="C16" s="86" t="s">
        <v>100</v>
      </c>
      <c r="D16" s="86" t="s">
        <v>101</v>
      </c>
      <c r="E16" s="86" t="s">
        <v>102</v>
      </c>
      <c r="F16" s="86" t="s">
        <v>103</v>
      </c>
      <c r="G16" s="86" t="s">
        <v>104</v>
      </c>
      <c r="H16" s="86" t="s">
        <v>105</v>
      </c>
      <c r="I16" s="86" t="s">
        <v>106</v>
      </c>
      <c r="J16" s="86" t="s">
        <v>107</v>
      </c>
      <c r="K16" s="83"/>
      <c r="L16" s="83"/>
      <c r="M16" s="83"/>
      <c r="N16" s="83"/>
      <c r="O16" s="88"/>
      <c r="P16" s="88"/>
    </row>
    <row r="17" spans="2:16" ht="15.75" customHeight="1">
      <c r="B17" s="85" t="s">
        <v>77</v>
      </c>
      <c r="C17" s="78"/>
      <c r="D17" s="76">
        <v>2</v>
      </c>
      <c r="E17" s="78"/>
      <c r="F17" s="78"/>
      <c r="G17" s="78"/>
      <c r="H17" s="78"/>
      <c r="I17" s="78"/>
      <c r="J17" s="78"/>
      <c r="K17" s="81"/>
      <c r="L17" s="81"/>
      <c r="M17" s="81"/>
      <c r="N17" s="81"/>
      <c r="O17" s="88"/>
      <c r="P17" s="88"/>
    </row>
    <row r="18" spans="2:16" ht="15.75" customHeight="1">
      <c r="B18" s="85" t="s">
        <v>97</v>
      </c>
      <c r="C18" s="78"/>
      <c r="D18" s="76" t="s">
        <v>405</v>
      </c>
      <c r="E18" s="78"/>
      <c r="F18" s="78"/>
      <c r="G18" s="78"/>
      <c r="H18" s="78"/>
      <c r="I18" s="78"/>
      <c r="J18" s="78"/>
      <c r="K18" s="81"/>
      <c r="L18" s="81"/>
      <c r="M18" s="81"/>
      <c r="N18" s="81"/>
      <c r="O18" s="88"/>
      <c r="P18" s="88"/>
    </row>
    <row r="21" spans="2:16" ht="16">
      <c r="B21" s="305" t="s">
        <v>108</v>
      </c>
      <c r="C21" s="292"/>
      <c r="D21" s="292"/>
      <c r="E21" s="292"/>
      <c r="F21" s="292"/>
      <c r="G21" s="292"/>
      <c r="H21" s="292"/>
      <c r="I21" s="292"/>
      <c r="J21" s="292"/>
      <c r="K21" s="292"/>
    </row>
    <row r="22" spans="2:16" ht="34">
      <c r="B22" s="90" t="s">
        <v>109</v>
      </c>
      <c r="C22" s="91" t="s">
        <v>110</v>
      </c>
      <c r="D22" s="306" t="s">
        <v>72</v>
      </c>
      <c r="E22" s="295"/>
      <c r="F22" s="306" t="s">
        <v>111</v>
      </c>
      <c r="G22" s="295"/>
      <c r="H22" s="306" t="s">
        <v>112</v>
      </c>
      <c r="I22" s="295"/>
      <c r="J22" s="306" t="s">
        <v>113</v>
      </c>
      <c r="K22" s="295"/>
    </row>
    <row r="23" spans="2:16" ht="16">
      <c r="B23" s="72">
        <v>0</v>
      </c>
      <c r="C23" s="92"/>
      <c r="D23" s="294"/>
      <c r="E23" s="295"/>
      <c r="F23" s="294"/>
      <c r="G23" s="295"/>
      <c r="H23" s="298"/>
      <c r="I23" s="293"/>
      <c r="J23" s="298"/>
      <c r="K23" s="293"/>
    </row>
    <row r="24" spans="2:16" ht="16">
      <c r="B24" s="72">
        <v>1</v>
      </c>
      <c r="C24" s="93"/>
      <c r="D24" s="307"/>
      <c r="E24" s="308"/>
      <c r="F24" s="294"/>
      <c r="G24" s="295"/>
      <c r="H24" s="298"/>
      <c r="I24" s="293"/>
      <c r="J24" s="298"/>
      <c r="K24" s="293"/>
    </row>
    <row r="25" spans="2:16" ht="17">
      <c r="B25" s="72">
        <v>2</v>
      </c>
      <c r="C25" s="93" t="s">
        <v>402</v>
      </c>
      <c r="D25" s="296" t="s">
        <v>123</v>
      </c>
      <c r="E25" s="297"/>
      <c r="F25" s="294" t="s">
        <v>101</v>
      </c>
      <c r="G25" s="295"/>
      <c r="H25" s="298" t="s">
        <v>63</v>
      </c>
      <c r="I25" s="293"/>
      <c r="J25" s="298" t="s">
        <v>404</v>
      </c>
      <c r="K25" s="293"/>
    </row>
    <row r="26" spans="2:16" ht="17">
      <c r="B26" s="72">
        <v>3</v>
      </c>
      <c r="C26" s="92" t="s">
        <v>403</v>
      </c>
      <c r="D26" s="299"/>
      <c r="E26" s="300"/>
      <c r="F26" s="294"/>
      <c r="G26" s="295"/>
      <c r="H26" s="298"/>
      <c r="I26" s="293"/>
      <c r="J26" s="298"/>
      <c r="K26" s="293"/>
    </row>
    <row r="27" spans="2:16" ht="16">
      <c r="B27" s="72">
        <v>4</v>
      </c>
      <c r="C27" s="92"/>
      <c r="D27" s="294"/>
      <c r="E27" s="295"/>
      <c r="F27" s="294"/>
      <c r="G27" s="295"/>
      <c r="H27" s="298"/>
      <c r="I27" s="293"/>
      <c r="J27" s="298"/>
      <c r="K27" s="293"/>
    </row>
    <row r="28" spans="2:16" ht="16">
      <c r="B28" s="72">
        <v>5</v>
      </c>
      <c r="C28" s="92"/>
      <c r="D28" s="294"/>
      <c r="E28" s="295"/>
      <c r="F28" s="294"/>
      <c r="G28" s="295"/>
      <c r="H28" s="294"/>
      <c r="I28" s="295"/>
      <c r="J28" s="294"/>
      <c r="K28" s="295"/>
    </row>
  </sheetData>
  <mergeCells count="32">
    <mergeCell ref="H24:I24"/>
    <mergeCell ref="J24:K24"/>
    <mergeCell ref="B3:B4"/>
    <mergeCell ref="C3:J3"/>
    <mergeCell ref="C12:J12"/>
    <mergeCell ref="B21:K21"/>
    <mergeCell ref="F22:G22"/>
    <mergeCell ref="H22:I22"/>
    <mergeCell ref="J22:K22"/>
    <mergeCell ref="D22:E22"/>
    <mergeCell ref="D23:E23"/>
    <mergeCell ref="F23:G23"/>
    <mergeCell ref="H23:I23"/>
    <mergeCell ref="J23:K23"/>
    <mergeCell ref="D24:E24"/>
    <mergeCell ref="F24:G24"/>
    <mergeCell ref="H28:I28"/>
    <mergeCell ref="J28:K28"/>
    <mergeCell ref="D25:E25"/>
    <mergeCell ref="F25:G25"/>
    <mergeCell ref="H25:I25"/>
    <mergeCell ref="J25:K25"/>
    <mergeCell ref="H27:I27"/>
    <mergeCell ref="J27:K27"/>
    <mergeCell ref="F26:G26"/>
    <mergeCell ref="H26:I26"/>
    <mergeCell ref="J26:K26"/>
    <mergeCell ref="D28:E28"/>
    <mergeCell ref="F28:G28"/>
    <mergeCell ref="D26:E26"/>
    <mergeCell ref="D27:E27"/>
    <mergeCell ref="F27:G27"/>
  </mergeCells>
  <printOptions horizontalCentered="1" gridLines="1"/>
  <pageMargins left="0.7" right="0.7" top="0.75" bottom="0.75" header="0" footer="0"/>
  <pageSetup paperSize="9" fitToHeight="0" pageOrder="overThenDown" orientation="landscape" cellComments="atEnd"/>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
  <sheetViews>
    <sheetView topLeftCell="A10" zoomScale="130" zoomScaleNormal="130" workbookViewId="0">
      <selection activeCell="A83" sqref="A83"/>
    </sheetView>
  </sheetViews>
  <sheetFormatPr baseColWidth="10" defaultColWidth="14.5" defaultRowHeight="15.75" customHeight="1"/>
  <sheetData/>
  <pageMargins left="0.7" right="0.7" top="0.75" bottom="0.75" header="0.3" footer="0.3"/>
  <pageSetup paperSize="9" orientation="portrait" horizontalDpi="0" verticalDpi="0"/>
  <drawing r:id="rId1"/>
</worksheet>
</file>

<file path=docMetadata/LabelInfo.xml><?xml version="1.0" encoding="utf-8"?>
<clbl:labelList xmlns:clbl="http://schemas.microsoft.com/office/2020/mipLabelMetadata">
  <clbl:label id="{a0822c41-9bdf-4bbf-86cc-51bb812c0d48}" enabled="0" method="" siteId="{a0822c41-9bdf-4bbf-86cc-51bb812c0d48}"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9</vt:i4>
      </vt:variant>
      <vt:variant>
        <vt:lpstr>Intervalli denominati</vt:lpstr>
      </vt:variant>
      <vt:variant>
        <vt:i4>1</vt:i4>
      </vt:variant>
    </vt:vector>
  </HeadingPairs>
  <TitlesOfParts>
    <vt:vector size="10" baseType="lpstr">
      <vt:lpstr>A</vt:lpstr>
      <vt:lpstr>B1</vt:lpstr>
      <vt:lpstr>B2</vt:lpstr>
      <vt:lpstr>B3</vt:lpstr>
      <vt:lpstr>B4</vt:lpstr>
      <vt:lpstr>C0</vt:lpstr>
      <vt:lpstr>C1</vt:lpstr>
      <vt:lpstr>C2</vt:lpstr>
      <vt:lpstr>State transition diagram</vt:lpstr>
      <vt:lpstr>'C1'!Area_stampa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Marco Ferretti</cp:lastModifiedBy>
  <cp:lastPrinted>2025-02-25T17:02:56Z</cp:lastPrinted>
  <dcterms:created xsi:type="dcterms:W3CDTF">2022-01-31T22:00:51Z</dcterms:created>
  <dcterms:modified xsi:type="dcterms:W3CDTF">2025-03-10T15:15:06Z</dcterms:modified>
</cp:coreProperties>
</file>